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461" windowWidth="9720" windowHeight="6735" activeTab="0"/>
  </bookViews>
  <sheets>
    <sheet name="有機概念図(丸数字）" sheetId="1" r:id="rId1"/>
    <sheet name="有機概念図（カラーマーク）" sheetId="2" r:id="rId2"/>
    <sheet name="サンプル" sheetId="3" r:id="rId3"/>
    <sheet name="タンパク質計算" sheetId="4" r:id="rId4"/>
    <sheet name="aaサンプル" sheetId="5" r:id="rId5"/>
    <sheet name="Sheet2" sheetId="6" r:id="rId6"/>
  </sheets>
  <definedNames>
    <definedName name="_xlnm.Print_Area" localSheetId="1">'有機概念図（カラーマーク）'!$A$1:$Q$62</definedName>
    <definedName name="_xlnm.Print_Area" localSheetId="0">'有機概念図(丸数字）'!$A$1:$Q$62</definedName>
  </definedNames>
  <calcPr fullCalcOnLoad="1"/>
</workbook>
</file>

<file path=xl/sharedStrings.xml><?xml version="1.0" encoding="utf-8"?>
<sst xmlns="http://schemas.openxmlformats.org/spreadsheetml/2006/main" count="433" uniqueCount="202">
  <si>
    <t>C（すべての炭素）</t>
  </si>
  <si>
    <t>-Br</t>
  </si>
  <si>
    <t>&gt;Hg (共有結合)</t>
  </si>
  <si>
    <t>-O-NO</t>
  </si>
  <si>
    <t>二重結合</t>
  </si>
  <si>
    <t>-Cl</t>
  </si>
  <si>
    <t>-I</t>
  </si>
  <si>
    <t>-O-NO2</t>
  </si>
  <si>
    <t>三重結合</t>
  </si>
  <si>
    <t>-CN</t>
  </si>
  <si>
    <t>-N&lt; (アミン)</t>
  </si>
  <si>
    <t>-O-O-</t>
  </si>
  <si>
    <t>Iso分枝(末端)</t>
  </si>
  <si>
    <t>&gt;C=NH</t>
  </si>
  <si>
    <t>-NC</t>
  </si>
  <si>
    <t>-OSO3H</t>
  </si>
  <si>
    <t>Tert分枝(末端)</t>
  </si>
  <si>
    <t>&gt;C=O</t>
  </si>
  <si>
    <t>-NCO</t>
  </si>
  <si>
    <t>-P&lt;</t>
  </si>
  <si>
    <t>ベンゼン核(単環)</t>
  </si>
  <si>
    <t>-CONH- *</t>
  </si>
  <si>
    <t>-NCS</t>
  </si>
  <si>
    <t>&gt;P(=0)-</t>
  </si>
  <si>
    <t>ナフタレン核，キノリン核</t>
  </si>
  <si>
    <t>-CONH-CO- *</t>
  </si>
  <si>
    <t>-NH-CONH- *</t>
  </si>
  <si>
    <t>R4P-OH</t>
  </si>
  <si>
    <t>アントラセン核</t>
  </si>
  <si>
    <t>-CONH-CONH-</t>
  </si>
  <si>
    <t>-NH-NH-</t>
  </si>
  <si>
    <t>-P=P-</t>
  </si>
  <si>
    <t>フェナントレン核</t>
  </si>
  <si>
    <t>-CONH-CONH-CO-</t>
  </si>
  <si>
    <t>-NH-SO2-NH-</t>
  </si>
  <si>
    <t>-S-, -SH</t>
  </si>
  <si>
    <t>環(非芳香性単環)</t>
  </si>
  <si>
    <t>-CO-O-CO-</t>
  </si>
  <si>
    <t>-N=N-</t>
  </si>
  <si>
    <t>=S</t>
  </si>
  <si>
    <t>ラクトン環</t>
  </si>
  <si>
    <t>-COOH</t>
  </si>
  <si>
    <t>=N-NH- *</t>
  </si>
  <si>
    <t>-SCN</t>
  </si>
  <si>
    <t>軽金属(塩)</t>
  </si>
  <si>
    <t>-COOφ</t>
  </si>
  <si>
    <t>-N=N-NH2</t>
  </si>
  <si>
    <t>&gt;SO</t>
  </si>
  <si>
    <t>重金属(塩)</t>
  </si>
  <si>
    <t>-NO</t>
  </si>
  <si>
    <t>&gt;SO2</t>
  </si>
  <si>
    <t>アミン塩，アンモニウム塩</t>
  </si>
  <si>
    <t>-NO2</t>
  </si>
  <si>
    <t>-&gt;S-OH</t>
  </si>
  <si>
    <t>-As&lt;</t>
  </si>
  <si>
    <t>-CSNH- *</t>
  </si>
  <si>
    <t>-&gt;N→O</t>
  </si>
  <si>
    <t>-SO3H</t>
  </si>
  <si>
    <t>-As=As-</t>
  </si>
  <si>
    <t>=N-OH</t>
  </si>
  <si>
    <t>-SO2-NH-</t>
  </si>
  <si>
    <t>R4As-OH</t>
  </si>
  <si>
    <t>=&gt;N+ -OH</t>
  </si>
  <si>
    <t>-SO2-NHCO-</t>
  </si>
  <si>
    <t>-AsO3H2,&gt;AsO2H</t>
  </si>
  <si>
    <t>-CSSH</t>
  </si>
  <si>
    <t>-O-</t>
  </si>
  <si>
    <t>-Sb&lt;</t>
  </si>
  <si>
    <t>-Bi&lt;</t>
  </si>
  <si>
    <t>-CSSφ</t>
  </si>
  <si>
    <t>-[CH2CH2-O]-</t>
  </si>
  <si>
    <t>R4Sb-OH</t>
  </si>
  <si>
    <t>R4Bi-OH</t>
  </si>
  <si>
    <t>-OH</t>
  </si>
  <si>
    <t>-Sb=Sb-</t>
  </si>
  <si>
    <t>I</t>
  </si>
  <si>
    <t>沸点／℃</t>
  </si>
  <si>
    <t>O</t>
  </si>
  <si>
    <t>log  Pow  [1]</t>
  </si>
  <si>
    <t>log  Pow  [2]</t>
  </si>
  <si>
    <t>log  Pow  [3]</t>
  </si>
  <si>
    <t>log  BCF  [1]</t>
  </si>
  <si>
    <t>log  BCF  [2]</t>
  </si>
  <si>
    <t>log  EM  [1]</t>
  </si>
  <si>
    <t>log  EM  [2]</t>
  </si>
  <si>
    <t>log  BA</t>
  </si>
  <si>
    <t>活性炭への吸着性</t>
  </si>
  <si>
    <t>ﾒﾀﾝﾌｪﾀﾐﾝ[覚醒剤]</t>
  </si>
  <si>
    <t>MDMA    [覚醒剤]</t>
  </si>
  <si>
    <t>VX  [神経ガス]</t>
  </si>
  <si>
    <t>Si-C結合</t>
  </si>
  <si>
    <t>Si-Si結合</t>
  </si>
  <si>
    <t>-F（甲田による）</t>
  </si>
  <si>
    <t>-F（桂による）</t>
  </si>
  <si>
    <t>-COSH</t>
  </si>
  <si>
    <t>-COSφ</t>
  </si>
  <si>
    <t>-CSOH</t>
  </si>
  <si>
    <t>-CSOφ</t>
  </si>
  <si>
    <t>Si</t>
  </si>
  <si>
    <t>O（Si-Oにおける）</t>
  </si>
  <si>
    <t>エタノール[酒]</t>
  </si>
  <si>
    <t>カフェイン[茶]</t>
  </si>
  <si>
    <t>ニコチン[煙草]</t>
  </si>
  <si>
    <t>エフェドリン [覚醒剤]</t>
  </si>
  <si>
    <t>アンフェタミン [覚醒剤]</t>
  </si>
  <si>
    <t>マリファナ[麻薬]</t>
  </si>
  <si>
    <t>モルフィン[麻薬]</t>
  </si>
  <si>
    <t>ヘロイン [麻薬]</t>
  </si>
  <si>
    <t>コカイン [麻薬]</t>
  </si>
  <si>
    <t>サリン [神経ガス]</t>
  </si>
  <si>
    <t>タブン[神経ガス]</t>
  </si>
  <si>
    <t>ソマン [神経ガス]</t>
  </si>
  <si>
    <t>アミノ酸</t>
  </si>
  <si>
    <t>I/O</t>
  </si>
  <si>
    <t>Arg</t>
  </si>
  <si>
    <t>アルギニン</t>
  </si>
  <si>
    <t>Asp</t>
  </si>
  <si>
    <t>アスパラギン酸</t>
  </si>
  <si>
    <t>Asn</t>
  </si>
  <si>
    <t>アスパラギン</t>
  </si>
  <si>
    <t>Glu</t>
  </si>
  <si>
    <t>グルタミン酸</t>
  </si>
  <si>
    <t>Gln</t>
  </si>
  <si>
    <t>グルタミン</t>
  </si>
  <si>
    <t>His</t>
  </si>
  <si>
    <t>ヒスチジン</t>
  </si>
  <si>
    <t>Gly</t>
  </si>
  <si>
    <t>グリシン</t>
  </si>
  <si>
    <t>Ser</t>
  </si>
  <si>
    <t>セリン</t>
  </si>
  <si>
    <t>Lys</t>
  </si>
  <si>
    <t>リシン</t>
  </si>
  <si>
    <t>Thr</t>
  </si>
  <si>
    <t>トレオニン</t>
  </si>
  <si>
    <t>Ala</t>
  </si>
  <si>
    <t>アラニン</t>
  </si>
  <si>
    <t>Pro</t>
  </si>
  <si>
    <t>プロリン</t>
  </si>
  <si>
    <t>Cys</t>
  </si>
  <si>
    <t>システイン</t>
  </si>
  <si>
    <t>Val</t>
  </si>
  <si>
    <t>バリン</t>
  </si>
  <si>
    <t>Tyr</t>
  </si>
  <si>
    <t>チロシン</t>
  </si>
  <si>
    <t>Met</t>
  </si>
  <si>
    <t>メチオニン</t>
  </si>
  <si>
    <t>Ile</t>
  </si>
  <si>
    <t>イソロイシン</t>
  </si>
  <si>
    <t>Leu</t>
  </si>
  <si>
    <t>ロイシン</t>
  </si>
  <si>
    <t>Phe</t>
  </si>
  <si>
    <t>フェニルアラニン</t>
  </si>
  <si>
    <t>Trp</t>
  </si>
  <si>
    <t>トリプトファン</t>
  </si>
  <si>
    <t>n</t>
  </si>
  <si>
    <t>log P</t>
  </si>
  <si>
    <t>hydropathy index</t>
  </si>
  <si>
    <r>
      <t>H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N-C(</t>
    </r>
    <r>
      <rPr>
        <sz val="11"/>
        <color indexed="14"/>
        <rFont val="ＭＳ Ｐゴシック"/>
        <family val="3"/>
      </rPr>
      <t>R</t>
    </r>
    <r>
      <rPr>
        <sz val="11"/>
        <rFont val="ＭＳ Ｐゴシック"/>
        <family val="3"/>
      </rPr>
      <t>)H-COOH</t>
    </r>
  </si>
  <si>
    <t>R</t>
  </si>
  <si>
    <t>ΣO</t>
  </si>
  <si>
    <t>ΣI</t>
  </si>
  <si>
    <t>ΣI/ΣO</t>
  </si>
  <si>
    <t>O'</t>
  </si>
  <si>
    <t>I'</t>
  </si>
  <si>
    <t>I'/O'</t>
  </si>
  <si>
    <t>ΣO'</t>
  </si>
  <si>
    <t>ΣI'</t>
  </si>
  <si>
    <t>ΣI'/ΣO'</t>
  </si>
  <si>
    <t>－</t>
  </si>
  <si>
    <t>n</t>
  </si>
  <si>
    <t>log P</t>
  </si>
  <si>
    <t>hydropathy index</t>
  </si>
  <si>
    <r>
      <t>H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N-C(</t>
    </r>
    <r>
      <rPr>
        <sz val="11"/>
        <color indexed="14"/>
        <rFont val="ＭＳ Ｐゴシック"/>
        <family val="3"/>
      </rPr>
      <t>R</t>
    </r>
    <r>
      <rPr>
        <sz val="11"/>
        <rFont val="ＭＳ Ｐゴシック"/>
        <family val="3"/>
      </rPr>
      <t>)H-COOH</t>
    </r>
  </si>
  <si>
    <t>R</t>
  </si>
  <si>
    <t>ΣO</t>
  </si>
  <si>
    <t>ΣI</t>
  </si>
  <si>
    <t>ΣI/ΣO</t>
  </si>
  <si>
    <t>O'</t>
  </si>
  <si>
    <t>I'</t>
  </si>
  <si>
    <t>I'/O'</t>
  </si>
  <si>
    <t>ΣO'</t>
  </si>
  <si>
    <t>ΣI'</t>
  </si>
  <si>
    <t>ΣI'/ΣO'</t>
  </si>
  <si>
    <t>－</t>
  </si>
  <si>
    <t>2fke</t>
  </si>
  <si>
    <r>
      <t>F</t>
    </r>
    <r>
      <rPr>
        <sz val="11"/>
        <rFont val="明朝"/>
        <family val="1"/>
      </rPr>
      <t xml:space="preserve">K506, </t>
    </r>
    <r>
      <rPr>
        <sz val="11"/>
        <rFont val="ＭＳ Ｐゴシック"/>
        <family val="3"/>
      </rPr>
      <t>C44H69NO12</t>
    </r>
  </si>
  <si>
    <t>1j4r</t>
  </si>
  <si>
    <r>
      <t>FKB-001</t>
    </r>
    <r>
      <rPr>
        <sz val="11"/>
        <rFont val="明朝"/>
        <family val="1"/>
      </rPr>
      <t xml:space="preserve">, </t>
    </r>
    <r>
      <rPr>
        <sz val="11"/>
        <rFont val="ＭＳ Ｐゴシック"/>
        <family val="3"/>
      </rPr>
      <t>C35H42N2O6F2</t>
    </r>
  </si>
  <si>
    <t>PDBの2FKEと1J4R，およびSITE（同配列）の有機概念図計算</t>
  </si>
  <si>
    <t>※このシートではデータ消去マクロは使わないでください。</t>
  </si>
  <si>
    <t>H2O</t>
  </si>
  <si>
    <t>Water</t>
  </si>
  <si>
    <t>-COSH</t>
  </si>
  <si>
    <t>-COSφ</t>
  </si>
  <si>
    <t>-CSOH</t>
  </si>
  <si>
    <t>-CSOφ</t>
  </si>
  <si>
    <t>Si</t>
  </si>
  <si>
    <t>O（Si-Oにおける）</t>
  </si>
  <si>
    <t>C（すべての炭素）</t>
  </si>
  <si>
    <t>y=x</t>
  </si>
  <si>
    <t>y = 1.636 x</t>
  </si>
  <si>
    <t>y = 0.5625 x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</si>
</sst>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_ "/>
    <numFmt numFmtId="181" formatCode="0.000_ "/>
    <numFmt numFmtId="182" formatCode="0.00_ "/>
    <numFmt numFmtId="183" formatCode="0;_�"/>
    <numFmt numFmtId="184" formatCode="0.00000_ "/>
    <numFmt numFmtId="185" formatCode="0.000000_ "/>
    <numFmt numFmtId="186" formatCode="0.00000000_ "/>
    <numFmt numFmtId="187" formatCode="0.0000000_ "/>
    <numFmt numFmtId="188" formatCode="0.0_ "/>
    <numFmt numFmtId="189" formatCode="0_ "/>
  </numFmts>
  <fonts count="6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7"/>
      <name val="ＭＳ ゴシック"/>
      <family val="3"/>
    </font>
    <font>
      <sz val="8"/>
      <name val="ＭＳ ゴシック"/>
      <family val="3"/>
    </font>
    <font>
      <sz val="7"/>
      <color indexed="57"/>
      <name val="ＭＳ ゴシック"/>
      <family val="3"/>
    </font>
    <font>
      <sz val="7"/>
      <color indexed="61"/>
      <name val="ＭＳ ゴシック"/>
      <family val="3"/>
    </font>
    <font>
      <b/>
      <sz val="7"/>
      <name val="ＭＳ ゴシック"/>
      <family val="3"/>
    </font>
    <font>
      <sz val="7"/>
      <color indexed="10"/>
      <name val="ＭＳ ゴシック"/>
      <family val="3"/>
    </font>
    <font>
      <sz val="11"/>
      <name val="ＭＳ ゴシック"/>
      <family val="3"/>
    </font>
    <font>
      <sz val="4"/>
      <name val="ＭＳ ゴシック"/>
      <family val="3"/>
    </font>
    <font>
      <sz val="7"/>
      <color indexed="17"/>
      <name val="ＭＳ ゴシック"/>
      <family val="3"/>
    </font>
    <font>
      <sz val="7"/>
      <color indexed="20"/>
      <name val="ＭＳ ゴシック"/>
      <family val="3"/>
    </font>
    <font>
      <sz val="7"/>
      <color indexed="18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i/>
      <sz val="10"/>
      <name val="ＭＳ Ｐゴシック"/>
      <family val="3"/>
    </font>
    <font>
      <vertAlign val="subscript"/>
      <sz val="11"/>
      <name val="ＭＳ Ｐゴシック"/>
      <family val="3"/>
    </font>
    <font>
      <sz val="11"/>
      <color indexed="14"/>
      <name val="ＭＳ Ｐゴシック"/>
      <family val="3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sz val="8"/>
      <color indexed="10"/>
      <name val="ＭＳ ゴシック"/>
      <family val="3"/>
    </font>
    <font>
      <sz val="12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8"/>
      <name val="ＭＳ ゴシック"/>
      <family val="3"/>
    </font>
    <font>
      <sz val="8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41"/>
      </patternFill>
    </fill>
    <fill>
      <patternFill patternType="mediumGray">
        <fgColor indexed="43"/>
      </patternFill>
    </fill>
    <fill>
      <patternFill patternType="mediumGray">
        <fgColor indexed="46"/>
      </patternFill>
    </fill>
    <fill>
      <patternFill patternType="mediumGray">
        <fgColor indexed="29"/>
        <bgColor indexed="9"/>
      </patternFill>
    </fill>
    <fill>
      <patternFill patternType="mediumGray">
        <fgColor indexed="17"/>
      </patternFill>
    </fill>
    <fill>
      <patternFill patternType="solid">
        <fgColor indexed="42"/>
        <bgColor indexed="64"/>
      </patternFill>
    </fill>
    <fill>
      <patternFill patternType="mediumGray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>
        <color indexed="2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>
        <color indexed="23"/>
      </top>
      <bottom style="hair">
        <color indexed="2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>
        <color indexed="2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6" fillId="0" borderId="0">
      <alignment vertical="center"/>
      <protection/>
    </xf>
    <xf numFmtId="0" fontId="18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38" fontId="5" fillId="33" borderId="11" xfId="49" applyFont="1" applyFill="1" applyBorder="1" applyAlignment="1">
      <alignment/>
    </xf>
    <xf numFmtId="0" fontId="5" fillId="0" borderId="0" xfId="0" applyFont="1" applyAlignment="1">
      <alignment/>
    </xf>
    <xf numFmtId="49" fontId="5" fillId="0" borderId="12" xfId="0" applyNumberFormat="1" applyFont="1" applyBorder="1" applyAlignment="1" quotePrefix="1">
      <alignment/>
    </xf>
    <xf numFmtId="0" fontId="5" fillId="34" borderId="11" xfId="0" applyFont="1" applyFill="1" applyBorder="1" applyAlignment="1" quotePrefix="1">
      <alignment/>
    </xf>
    <xf numFmtId="0" fontId="5" fillId="0" borderId="12" xfId="0" applyFont="1" applyBorder="1" applyAlignment="1">
      <alignment/>
    </xf>
    <xf numFmtId="0" fontId="5" fillId="34" borderId="11" xfId="0" applyFont="1" applyFill="1" applyBorder="1" applyAlignment="1">
      <alignment/>
    </xf>
    <xf numFmtId="0" fontId="5" fillId="0" borderId="12" xfId="0" applyFont="1" applyBorder="1" applyAlignment="1" quotePrefix="1">
      <alignment/>
    </xf>
    <xf numFmtId="0" fontId="6" fillId="0" borderId="0" xfId="0" applyFont="1" applyAlignment="1">
      <alignment/>
    </xf>
    <xf numFmtId="0" fontId="5" fillId="0" borderId="13" xfId="0" applyFont="1" applyBorder="1" applyAlignment="1">
      <alignment/>
    </xf>
    <xf numFmtId="38" fontId="5" fillId="35" borderId="14" xfId="49" applyFont="1" applyFill="1" applyBorder="1" applyAlignment="1">
      <alignment/>
    </xf>
    <xf numFmtId="49" fontId="5" fillId="0" borderId="15" xfId="0" applyNumberFormat="1" applyFont="1" applyBorder="1" applyAlignment="1" quotePrefix="1">
      <alignment/>
    </xf>
    <xf numFmtId="0" fontId="5" fillId="34" borderId="14" xfId="0" applyFont="1" applyFill="1" applyBorder="1" applyAlignment="1" quotePrefix="1">
      <alignment/>
    </xf>
    <xf numFmtId="0" fontId="5" fillId="0" borderId="15" xfId="0" applyFont="1" applyBorder="1" applyAlignment="1" quotePrefix="1">
      <alignment/>
    </xf>
    <xf numFmtId="0" fontId="5" fillId="0" borderId="15" xfId="0" applyFont="1" applyBorder="1" applyAlignment="1">
      <alignment/>
    </xf>
    <xf numFmtId="0" fontId="5" fillId="34" borderId="14" xfId="0" applyFont="1" applyFill="1" applyBorder="1" applyAlignment="1">
      <alignment/>
    </xf>
    <xf numFmtId="49" fontId="5" fillId="0" borderId="15" xfId="0" applyNumberFormat="1" applyFont="1" applyBorder="1" applyAlignment="1">
      <alignment/>
    </xf>
    <xf numFmtId="0" fontId="5" fillId="35" borderId="14" xfId="0" applyFont="1" applyFill="1" applyBorder="1" applyAlignment="1">
      <alignment/>
    </xf>
    <xf numFmtId="0" fontId="5" fillId="0" borderId="15" xfId="0" applyNumberFormat="1" applyFont="1" applyBorder="1" applyAlignment="1" quotePrefix="1">
      <alignment/>
    </xf>
    <xf numFmtId="0" fontId="5" fillId="34" borderId="14" xfId="0" applyNumberFormat="1" applyFont="1" applyFill="1" applyBorder="1" applyAlignment="1" quotePrefix="1">
      <alignment/>
    </xf>
    <xf numFmtId="0" fontId="5" fillId="36" borderId="14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34" borderId="17" xfId="0" applyFont="1" applyFill="1" applyBorder="1" applyAlignment="1">
      <alignment/>
    </xf>
    <xf numFmtId="49" fontId="5" fillId="0" borderId="16" xfId="0" applyNumberFormat="1" applyFont="1" applyBorder="1" applyAlignment="1" quotePrefix="1">
      <alignment/>
    </xf>
    <xf numFmtId="0" fontId="5" fillId="34" borderId="17" xfId="0" applyFont="1" applyFill="1" applyBorder="1" applyAlignment="1" quotePrefix="1">
      <alignment/>
    </xf>
    <xf numFmtId="0" fontId="5" fillId="0" borderId="16" xfId="0" applyFont="1" applyBorder="1" applyAlignment="1" quotePrefix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/>
    </xf>
    <xf numFmtId="0" fontId="6" fillId="0" borderId="0" xfId="0" applyFont="1" applyFill="1" applyAlignment="1">
      <alignment/>
    </xf>
    <xf numFmtId="0" fontId="5" fillId="0" borderId="18" xfId="0" applyFont="1" applyBorder="1" applyAlignment="1">
      <alignment/>
    </xf>
    <xf numFmtId="0" fontId="5" fillId="37" borderId="19" xfId="0" applyFont="1" applyFill="1" applyBorder="1" applyAlignment="1">
      <alignment/>
    </xf>
    <xf numFmtId="0" fontId="7" fillId="0" borderId="20" xfId="0" applyFont="1" applyBorder="1" applyAlignment="1" quotePrefix="1">
      <alignment/>
    </xf>
    <xf numFmtId="0" fontId="6" fillId="38" borderId="19" xfId="0" applyFont="1" applyFill="1" applyBorder="1" applyAlignment="1">
      <alignment/>
    </xf>
    <xf numFmtId="0" fontId="8" fillId="0" borderId="18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0" borderId="0" xfId="0" applyFont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61" applyFont="1">
      <alignment vertical="center"/>
      <protection/>
    </xf>
    <xf numFmtId="0" fontId="16" fillId="0" borderId="0" xfId="61">
      <alignment vertic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31" xfId="61" applyFont="1" applyBorder="1" applyAlignment="1">
      <alignment horizontal="center" vertical="center"/>
      <protection/>
    </xf>
    <xf numFmtId="0" fontId="16" fillId="0" borderId="31" xfId="61" applyBorder="1">
      <alignment vertical="center"/>
      <protection/>
    </xf>
    <xf numFmtId="182" fontId="16" fillId="0" borderId="31" xfId="61" applyNumberFormat="1" applyBorder="1">
      <alignment vertical="center"/>
      <protection/>
    </xf>
    <xf numFmtId="188" fontId="16" fillId="0" borderId="31" xfId="61" applyNumberFormat="1" applyBorder="1">
      <alignment vertical="center"/>
      <protection/>
    </xf>
    <xf numFmtId="181" fontId="16" fillId="0" borderId="31" xfId="61" applyNumberFormat="1" applyBorder="1">
      <alignment vertical="center"/>
      <protection/>
    </xf>
    <xf numFmtId="181" fontId="16" fillId="0" borderId="31" xfId="61" applyNumberFormat="1" applyFont="1" applyBorder="1" applyAlignment="1">
      <alignment horizontal="center" vertical="center"/>
      <protection/>
    </xf>
    <xf numFmtId="0" fontId="16" fillId="0" borderId="32" xfId="61" applyBorder="1">
      <alignment vertical="center"/>
      <protection/>
    </xf>
    <xf numFmtId="0" fontId="16" fillId="0" borderId="0" xfId="61" applyBorder="1">
      <alignment vertical="center"/>
      <protection/>
    </xf>
    <xf numFmtId="181" fontId="25" fillId="0" borderId="0" xfId="61" applyNumberFormat="1" applyFont="1">
      <alignment vertical="center"/>
      <protection/>
    </xf>
    <xf numFmtId="0" fontId="26" fillId="0" borderId="31" xfId="61" applyFont="1" applyBorder="1">
      <alignment vertical="center"/>
      <protection/>
    </xf>
    <xf numFmtId="181" fontId="25" fillId="0" borderId="31" xfId="61" applyNumberFormat="1" applyFont="1" applyBorder="1">
      <alignment vertical="center"/>
      <protection/>
    </xf>
    <xf numFmtId="0" fontId="27" fillId="0" borderId="0" xfId="61" applyFont="1">
      <alignment vertical="center"/>
      <protection/>
    </xf>
    <xf numFmtId="0" fontId="23" fillId="0" borderId="0" xfId="61" applyFont="1">
      <alignment vertical="center"/>
      <protection/>
    </xf>
    <xf numFmtId="0" fontId="28" fillId="0" borderId="0" xfId="61" applyFont="1">
      <alignment vertical="center"/>
      <protection/>
    </xf>
    <xf numFmtId="0" fontId="16" fillId="39" borderId="31" xfId="61" applyFill="1" applyBorder="1">
      <alignment vertical="center"/>
      <protection/>
    </xf>
    <xf numFmtId="0" fontId="16" fillId="0" borderId="33" xfId="61" applyBorder="1">
      <alignment vertical="center"/>
      <protection/>
    </xf>
    <xf numFmtId="0" fontId="16" fillId="0" borderId="34" xfId="61" applyBorder="1">
      <alignment vertical="center"/>
      <protection/>
    </xf>
    <xf numFmtId="0" fontId="16" fillId="0" borderId="35" xfId="61" applyBorder="1">
      <alignment vertical="center"/>
      <protection/>
    </xf>
    <xf numFmtId="181" fontId="25" fillId="0" borderId="35" xfId="61" applyNumberFormat="1" applyFont="1" applyBorder="1">
      <alignment vertical="center"/>
      <protection/>
    </xf>
    <xf numFmtId="0" fontId="28" fillId="0" borderId="31" xfId="61" applyFont="1" applyBorder="1">
      <alignment vertical="center"/>
      <protection/>
    </xf>
    <xf numFmtId="182" fontId="28" fillId="0" borderId="31" xfId="61" applyNumberFormat="1" applyFont="1" applyBorder="1">
      <alignment vertical="center"/>
      <protection/>
    </xf>
    <xf numFmtId="188" fontId="28" fillId="0" borderId="31" xfId="61" applyNumberFormat="1" applyFont="1" applyBorder="1">
      <alignment vertical="center"/>
      <protection/>
    </xf>
    <xf numFmtId="181" fontId="28" fillId="0" borderId="31" xfId="61" applyNumberFormat="1" applyFont="1" applyBorder="1">
      <alignment vertical="center"/>
      <protection/>
    </xf>
    <xf numFmtId="0" fontId="28" fillId="0" borderId="34" xfId="61" applyFont="1" applyBorder="1">
      <alignment vertical="center"/>
      <protection/>
    </xf>
    <xf numFmtId="0" fontId="28" fillId="40" borderId="31" xfId="61" applyFont="1" applyFill="1" applyBorder="1">
      <alignment vertical="center"/>
      <protection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Fill="1" applyAlignment="1">
      <alignment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10" fillId="41" borderId="25" xfId="0" applyFont="1" applyFill="1" applyBorder="1" applyAlignment="1">
      <alignment/>
    </xf>
    <xf numFmtId="0" fontId="10" fillId="41" borderId="2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Alignment="1" quotePrefix="1">
      <alignment/>
    </xf>
    <xf numFmtId="0" fontId="32" fillId="0" borderId="0" xfId="0" applyFont="1" applyAlignment="1">
      <alignment vertical="center"/>
    </xf>
    <xf numFmtId="0" fontId="16" fillId="42" borderId="31" xfId="61" applyFont="1" applyFill="1" applyBorder="1" applyAlignment="1">
      <alignment horizontal="center" vertical="center"/>
      <protection/>
    </xf>
    <xf numFmtId="0" fontId="23" fillId="43" borderId="31" xfId="61" applyFont="1" applyFill="1" applyBorder="1" applyAlignment="1">
      <alignment horizontal="center" vertical="center"/>
      <protection/>
    </xf>
    <xf numFmtId="0" fontId="16" fillId="43" borderId="31" xfId="61" applyFont="1" applyFill="1" applyBorder="1" applyAlignment="1">
      <alignment horizontal="center" vertical="center"/>
      <protection/>
    </xf>
    <xf numFmtId="0" fontId="20" fillId="0" borderId="10" xfId="61" applyFont="1" applyBorder="1" applyAlignment="1">
      <alignment horizontal="center" vertical="center"/>
      <protection/>
    </xf>
    <xf numFmtId="0" fontId="20" fillId="0" borderId="36" xfId="61" applyFont="1" applyBorder="1" applyAlignment="1">
      <alignment horizontal="center" vertical="center"/>
      <protection/>
    </xf>
    <xf numFmtId="0" fontId="20" fillId="0" borderId="33" xfId="61" applyFont="1" applyBorder="1" applyAlignment="1">
      <alignment horizontal="center" vertical="center"/>
      <protection/>
    </xf>
    <xf numFmtId="0" fontId="20" fillId="0" borderId="37" xfId="61" applyFont="1" applyBorder="1" applyAlignment="1">
      <alignment horizontal="center" vertical="center"/>
      <protection/>
    </xf>
    <xf numFmtId="0" fontId="21" fillId="0" borderId="34" xfId="61" applyFont="1" applyBorder="1" applyAlignment="1">
      <alignment horizontal="center" vertical="center"/>
      <protection/>
    </xf>
    <xf numFmtId="0" fontId="21" fillId="0" borderId="32" xfId="61" applyFont="1" applyBorder="1" applyAlignment="1">
      <alignment horizontal="center" vertical="center"/>
      <protection/>
    </xf>
    <xf numFmtId="0" fontId="20" fillId="0" borderId="34" xfId="61" applyFont="1" applyBorder="1" applyAlignment="1">
      <alignment horizontal="center" vertical="center"/>
      <protection/>
    </xf>
    <xf numFmtId="0" fontId="20" fillId="0" borderId="32" xfId="61" applyFont="1" applyBorder="1" applyAlignment="1">
      <alignment horizontal="center" vertical="center"/>
      <protection/>
    </xf>
    <xf numFmtId="0" fontId="20" fillId="0" borderId="34" xfId="61" applyFont="1" applyBorder="1" applyAlignment="1">
      <alignment horizontal="center" vertical="center" wrapText="1"/>
      <protection/>
    </xf>
    <xf numFmtId="0" fontId="20" fillId="0" borderId="3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有機概念図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85"/>
          <c:w val="0.9005"/>
          <c:h val="0.76525"/>
        </c:manualLayout>
      </c:layout>
      <c:scatterChart>
        <c:scatterStyle val="lineMarker"/>
        <c:varyColors val="0"/>
        <c:ser>
          <c:idx val="2"/>
          <c:order val="0"/>
          <c:tx>
            <c:v>分画線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サンプル!$A$62:$A$110</c:f>
              <c:numCache>
                <c:ptCount val="4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</c:numCache>
            </c:numRef>
          </c:xVal>
          <c:yVal>
            <c:numRef>
              <c:f>サンプル!$B$62:$B$110</c:f>
              <c:numCache>
                <c:ptCount val="4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</c:numCache>
            </c:numRef>
          </c:yVal>
          <c:smooth val="0"/>
        </c:ser>
        <c:ser>
          <c:idx val="3"/>
          <c:order val="1"/>
          <c:tx>
            <c:v>生理作用圏の境界上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サンプル!$A$62:$A$91</c:f>
              <c:numCache>
                <c:ptCount val="3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</c:numCache>
            </c:numRef>
          </c:xVal>
          <c:yVal>
            <c:numRef>
              <c:f>サンプル!$C$62:$C$91</c:f>
              <c:numCache>
                <c:ptCount val="30"/>
                <c:pt idx="0">
                  <c:v>32.72</c:v>
                </c:pt>
                <c:pt idx="1">
                  <c:v>65.44</c:v>
                </c:pt>
                <c:pt idx="2">
                  <c:v>98.16</c:v>
                </c:pt>
                <c:pt idx="3">
                  <c:v>130.88</c:v>
                </c:pt>
                <c:pt idx="4">
                  <c:v>163.6</c:v>
                </c:pt>
                <c:pt idx="5">
                  <c:v>196.32</c:v>
                </c:pt>
                <c:pt idx="6">
                  <c:v>229.04</c:v>
                </c:pt>
                <c:pt idx="7">
                  <c:v>261.76</c:v>
                </c:pt>
                <c:pt idx="8">
                  <c:v>294.47999999999996</c:v>
                </c:pt>
                <c:pt idx="9">
                  <c:v>327.2</c:v>
                </c:pt>
                <c:pt idx="10">
                  <c:v>359.91999999999996</c:v>
                </c:pt>
                <c:pt idx="11">
                  <c:v>392.64</c:v>
                </c:pt>
                <c:pt idx="12">
                  <c:v>425.35999999999996</c:v>
                </c:pt>
                <c:pt idx="13">
                  <c:v>458.08</c:v>
                </c:pt>
                <c:pt idx="14">
                  <c:v>490.79999999999995</c:v>
                </c:pt>
                <c:pt idx="15">
                  <c:v>523.52</c:v>
                </c:pt>
                <c:pt idx="16">
                  <c:v>556.24</c:v>
                </c:pt>
                <c:pt idx="17">
                  <c:v>588.9599999999999</c:v>
                </c:pt>
                <c:pt idx="18">
                  <c:v>621.68</c:v>
                </c:pt>
                <c:pt idx="19">
                  <c:v>654.4</c:v>
                </c:pt>
                <c:pt idx="20">
                  <c:v>687.12</c:v>
                </c:pt>
                <c:pt idx="21">
                  <c:v>719.8399999999999</c:v>
                </c:pt>
                <c:pt idx="22">
                  <c:v>752.56</c:v>
                </c:pt>
                <c:pt idx="23">
                  <c:v>785.28</c:v>
                </c:pt>
                <c:pt idx="24">
                  <c:v>818</c:v>
                </c:pt>
                <c:pt idx="25">
                  <c:v>850.7199999999999</c:v>
                </c:pt>
                <c:pt idx="26">
                  <c:v>883.4399999999999</c:v>
                </c:pt>
                <c:pt idx="27">
                  <c:v>916.16</c:v>
                </c:pt>
                <c:pt idx="28">
                  <c:v>948.88</c:v>
                </c:pt>
                <c:pt idx="29">
                  <c:v>981.5999999999999</c:v>
                </c:pt>
              </c:numCache>
            </c:numRef>
          </c:yVal>
          <c:smooth val="0"/>
        </c:ser>
        <c:ser>
          <c:idx val="4"/>
          <c:order val="2"/>
          <c:tx>
            <c:v>生理作用圏の境界下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サンプル!$A$62:$A$111</c:f>
              <c:numCache>
                <c:ptCount val="5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</c:numCache>
            </c:numRef>
          </c:xVal>
          <c:yVal>
            <c:numRef>
              <c:f>サンプル!$D$62:$D$111</c:f>
              <c:numCache>
                <c:ptCount val="50"/>
                <c:pt idx="0">
                  <c:v>11.25</c:v>
                </c:pt>
                <c:pt idx="1">
                  <c:v>22.5</c:v>
                </c:pt>
                <c:pt idx="2">
                  <c:v>33.75</c:v>
                </c:pt>
                <c:pt idx="3">
                  <c:v>45</c:v>
                </c:pt>
                <c:pt idx="4">
                  <c:v>56.25</c:v>
                </c:pt>
                <c:pt idx="5">
                  <c:v>67.5</c:v>
                </c:pt>
                <c:pt idx="6">
                  <c:v>78.75</c:v>
                </c:pt>
                <c:pt idx="7">
                  <c:v>90</c:v>
                </c:pt>
                <c:pt idx="8">
                  <c:v>101.25</c:v>
                </c:pt>
                <c:pt idx="9">
                  <c:v>112.5</c:v>
                </c:pt>
                <c:pt idx="10">
                  <c:v>123.75</c:v>
                </c:pt>
                <c:pt idx="11">
                  <c:v>135</c:v>
                </c:pt>
                <c:pt idx="12">
                  <c:v>146.25</c:v>
                </c:pt>
                <c:pt idx="13">
                  <c:v>157.5</c:v>
                </c:pt>
                <c:pt idx="14">
                  <c:v>168.75</c:v>
                </c:pt>
                <c:pt idx="15">
                  <c:v>180</c:v>
                </c:pt>
                <c:pt idx="16">
                  <c:v>191.25</c:v>
                </c:pt>
                <c:pt idx="17">
                  <c:v>202.5</c:v>
                </c:pt>
                <c:pt idx="18">
                  <c:v>213.75</c:v>
                </c:pt>
                <c:pt idx="19">
                  <c:v>225</c:v>
                </c:pt>
                <c:pt idx="20">
                  <c:v>236.25</c:v>
                </c:pt>
                <c:pt idx="21">
                  <c:v>247.5</c:v>
                </c:pt>
                <c:pt idx="22">
                  <c:v>258.75</c:v>
                </c:pt>
                <c:pt idx="23">
                  <c:v>270</c:v>
                </c:pt>
                <c:pt idx="24">
                  <c:v>281.25</c:v>
                </c:pt>
                <c:pt idx="25">
                  <c:v>292.5</c:v>
                </c:pt>
                <c:pt idx="26">
                  <c:v>303.75</c:v>
                </c:pt>
                <c:pt idx="27">
                  <c:v>315</c:v>
                </c:pt>
                <c:pt idx="28">
                  <c:v>326.25</c:v>
                </c:pt>
                <c:pt idx="29">
                  <c:v>337.5</c:v>
                </c:pt>
                <c:pt idx="30">
                  <c:v>348.75</c:v>
                </c:pt>
                <c:pt idx="31">
                  <c:v>360</c:v>
                </c:pt>
                <c:pt idx="32">
                  <c:v>371.25</c:v>
                </c:pt>
                <c:pt idx="33">
                  <c:v>382.5</c:v>
                </c:pt>
                <c:pt idx="34">
                  <c:v>393.75</c:v>
                </c:pt>
                <c:pt idx="35">
                  <c:v>405</c:v>
                </c:pt>
                <c:pt idx="36">
                  <c:v>416.25</c:v>
                </c:pt>
                <c:pt idx="37">
                  <c:v>427.5</c:v>
                </c:pt>
                <c:pt idx="38">
                  <c:v>438.75</c:v>
                </c:pt>
                <c:pt idx="39">
                  <c:v>450</c:v>
                </c:pt>
                <c:pt idx="40">
                  <c:v>461.25</c:v>
                </c:pt>
                <c:pt idx="41">
                  <c:v>472.5</c:v>
                </c:pt>
                <c:pt idx="42">
                  <c:v>483.75</c:v>
                </c:pt>
                <c:pt idx="43">
                  <c:v>495</c:v>
                </c:pt>
                <c:pt idx="44">
                  <c:v>506.25</c:v>
                </c:pt>
                <c:pt idx="45">
                  <c:v>517.5</c:v>
                </c:pt>
                <c:pt idx="46">
                  <c:v>528.75</c:v>
                </c:pt>
                <c:pt idx="47">
                  <c:v>540</c:v>
                </c:pt>
                <c:pt idx="48">
                  <c:v>551.25</c:v>
                </c:pt>
                <c:pt idx="49">
                  <c:v>562.5</c:v>
                </c:pt>
              </c:numCache>
            </c:numRef>
          </c:yVal>
          <c:smooth val="0"/>
        </c:ser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69696"/>
              </a:solidFill>
              <a:ln>
                <a:noFill/>
              </a:ln>
            </c:spPr>
          </c:marker>
          <c:xVal>
            <c:numRef>
              <c:f>'有機概念図(丸数字）'!$Q$63:$Q$462</c:f>
              <c:numCache/>
            </c:numRef>
          </c:xVal>
          <c:yVal>
            <c:numRef>
              <c:f>'有機概念図(丸数字）'!$R$63:$R$462</c:f>
              <c:numCache/>
            </c:numRef>
          </c:yVal>
          <c:smooth val="0"/>
        </c:ser>
        <c:ser>
          <c:idx val="1"/>
          <c:order val="4"/>
          <c:spPr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3175">
                <a:solidFill>
                  <a:srgbClr val="FFFFFF"/>
                </a:solidFill>
              </a:ln>
            </c:spPr>
            <c:marker>
              <c:size val="6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'有機概念図(丸数字）'!$C$29:$C$29</c:f>
              <c:numCache/>
            </c:numRef>
          </c:xVal>
          <c:yVal>
            <c:numRef>
              <c:f>'有機概念図(丸数字）'!$B$29:$B$29</c:f>
              <c:numCache/>
            </c:numRef>
          </c:yVal>
          <c:smooth val="0"/>
        </c:ser>
        <c:axId val="19579201"/>
        <c:axId val="41995082"/>
      </c:scatterChart>
      <c:valAx>
        <c:axId val="19579201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有機性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Ｏ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1995082"/>
        <c:crosses val="autoZero"/>
        <c:crossBetween val="midCat"/>
        <c:dispUnits/>
        <c:majorUnit val="200"/>
        <c:minorUnit val="50"/>
      </c:valAx>
      <c:valAx>
        <c:axId val="4199508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無機性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Ｉ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9579201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有機概念図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4225"/>
          <c:w val="0.9005"/>
          <c:h val="0.77125"/>
        </c:manualLayout>
      </c:layout>
      <c:scatterChart>
        <c:scatterStyle val="lineMarker"/>
        <c:varyColors val="0"/>
        <c:ser>
          <c:idx val="2"/>
          <c:order val="0"/>
          <c:tx>
            <c:v>分画線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サンプル!$A$62:$A$110</c:f>
              <c:numCache>
                <c:ptCount val="4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</c:numCache>
            </c:numRef>
          </c:xVal>
          <c:yVal>
            <c:numRef>
              <c:f>サンプル!$B$62:$B$110</c:f>
              <c:numCache>
                <c:ptCount val="49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</c:numCache>
            </c:numRef>
          </c:yVal>
          <c:smooth val="0"/>
        </c:ser>
        <c:ser>
          <c:idx val="3"/>
          <c:order val="1"/>
          <c:tx>
            <c:v>生理作用圏の境界上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2"/>
            <c:spPr>
              <a:solidFill>
                <a:srgbClr val="808080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サンプル!$A$62:$A$91</c:f>
              <c:numCache>
                <c:ptCount val="3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</c:numCache>
            </c:numRef>
          </c:xVal>
          <c:yVal>
            <c:numRef>
              <c:f>サンプル!$C$62:$C$91</c:f>
              <c:numCache>
                <c:ptCount val="30"/>
                <c:pt idx="0">
                  <c:v>32.72</c:v>
                </c:pt>
                <c:pt idx="1">
                  <c:v>65.44</c:v>
                </c:pt>
                <c:pt idx="2">
                  <c:v>98.16</c:v>
                </c:pt>
                <c:pt idx="3">
                  <c:v>130.88</c:v>
                </c:pt>
                <c:pt idx="4">
                  <c:v>163.6</c:v>
                </c:pt>
                <c:pt idx="5">
                  <c:v>196.32</c:v>
                </c:pt>
                <c:pt idx="6">
                  <c:v>229.04</c:v>
                </c:pt>
                <c:pt idx="7">
                  <c:v>261.76</c:v>
                </c:pt>
                <c:pt idx="8">
                  <c:v>294.47999999999996</c:v>
                </c:pt>
                <c:pt idx="9">
                  <c:v>327.2</c:v>
                </c:pt>
                <c:pt idx="10">
                  <c:v>359.91999999999996</c:v>
                </c:pt>
                <c:pt idx="11">
                  <c:v>392.64</c:v>
                </c:pt>
                <c:pt idx="12">
                  <c:v>425.35999999999996</c:v>
                </c:pt>
                <c:pt idx="13">
                  <c:v>458.08</c:v>
                </c:pt>
                <c:pt idx="14">
                  <c:v>490.79999999999995</c:v>
                </c:pt>
                <c:pt idx="15">
                  <c:v>523.52</c:v>
                </c:pt>
                <c:pt idx="16">
                  <c:v>556.24</c:v>
                </c:pt>
                <c:pt idx="17">
                  <c:v>588.9599999999999</c:v>
                </c:pt>
                <c:pt idx="18">
                  <c:v>621.68</c:v>
                </c:pt>
                <c:pt idx="19">
                  <c:v>654.4</c:v>
                </c:pt>
                <c:pt idx="20">
                  <c:v>687.12</c:v>
                </c:pt>
                <c:pt idx="21">
                  <c:v>719.8399999999999</c:v>
                </c:pt>
                <c:pt idx="22">
                  <c:v>752.56</c:v>
                </c:pt>
                <c:pt idx="23">
                  <c:v>785.28</c:v>
                </c:pt>
                <c:pt idx="24">
                  <c:v>818</c:v>
                </c:pt>
                <c:pt idx="25">
                  <c:v>850.7199999999999</c:v>
                </c:pt>
                <c:pt idx="26">
                  <c:v>883.4399999999999</c:v>
                </c:pt>
                <c:pt idx="27">
                  <c:v>916.16</c:v>
                </c:pt>
                <c:pt idx="28">
                  <c:v>948.88</c:v>
                </c:pt>
                <c:pt idx="29">
                  <c:v>981.5999999999999</c:v>
                </c:pt>
              </c:numCache>
            </c:numRef>
          </c:yVal>
          <c:smooth val="0"/>
        </c:ser>
        <c:ser>
          <c:idx val="4"/>
          <c:order val="2"/>
          <c:tx>
            <c:v>生理作用圏の境界下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サンプル!$A$62:$A$111</c:f>
              <c:numCache>
                <c:ptCount val="50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  <c:pt idx="4">
                  <c:v>100</c:v>
                </c:pt>
                <c:pt idx="5">
                  <c:v>120</c:v>
                </c:pt>
                <c:pt idx="6">
                  <c:v>140</c:v>
                </c:pt>
                <c:pt idx="7">
                  <c:v>160</c:v>
                </c:pt>
                <c:pt idx="8">
                  <c:v>180</c:v>
                </c:pt>
                <c:pt idx="9">
                  <c:v>200</c:v>
                </c:pt>
                <c:pt idx="10">
                  <c:v>220</c:v>
                </c:pt>
                <c:pt idx="11">
                  <c:v>240</c:v>
                </c:pt>
                <c:pt idx="12">
                  <c:v>260</c:v>
                </c:pt>
                <c:pt idx="13">
                  <c:v>280</c:v>
                </c:pt>
                <c:pt idx="14">
                  <c:v>300</c:v>
                </c:pt>
                <c:pt idx="15">
                  <c:v>320</c:v>
                </c:pt>
                <c:pt idx="16">
                  <c:v>340</c:v>
                </c:pt>
                <c:pt idx="17">
                  <c:v>360</c:v>
                </c:pt>
                <c:pt idx="18">
                  <c:v>380</c:v>
                </c:pt>
                <c:pt idx="19">
                  <c:v>400</c:v>
                </c:pt>
                <c:pt idx="20">
                  <c:v>420</c:v>
                </c:pt>
                <c:pt idx="21">
                  <c:v>440</c:v>
                </c:pt>
                <c:pt idx="22">
                  <c:v>460</c:v>
                </c:pt>
                <c:pt idx="23">
                  <c:v>480</c:v>
                </c:pt>
                <c:pt idx="24">
                  <c:v>500</c:v>
                </c:pt>
                <c:pt idx="25">
                  <c:v>520</c:v>
                </c:pt>
                <c:pt idx="26">
                  <c:v>540</c:v>
                </c:pt>
                <c:pt idx="27">
                  <c:v>560</c:v>
                </c:pt>
                <c:pt idx="28">
                  <c:v>580</c:v>
                </c:pt>
                <c:pt idx="29">
                  <c:v>600</c:v>
                </c:pt>
                <c:pt idx="30">
                  <c:v>620</c:v>
                </c:pt>
                <c:pt idx="31">
                  <c:v>640</c:v>
                </c:pt>
                <c:pt idx="32">
                  <c:v>660</c:v>
                </c:pt>
                <c:pt idx="33">
                  <c:v>680</c:v>
                </c:pt>
                <c:pt idx="34">
                  <c:v>700</c:v>
                </c:pt>
                <c:pt idx="35">
                  <c:v>720</c:v>
                </c:pt>
                <c:pt idx="36">
                  <c:v>740</c:v>
                </c:pt>
                <c:pt idx="37">
                  <c:v>760</c:v>
                </c:pt>
                <c:pt idx="38">
                  <c:v>780</c:v>
                </c:pt>
                <c:pt idx="39">
                  <c:v>800</c:v>
                </c:pt>
                <c:pt idx="40">
                  <c:v>820</c:v>
                </c:pt>
                <c:pt idx="41">
                  <c:v>840</c:v>
                </c:pt>
                <c:pt idx="42">
                  <c:v>860</c:v>
                </c:pt>
                <c:pt idx="43">
                  <c:v>880</c:v>
                </c:pt>
                <c:pt idx="44">
                  <c:v>900</c:v>
                </c:pt>
                <c:pt idx="45">
                  <c:v>920</c:v>
                </c:pt>
                <c:pt idx="46">
                  <c:v>940</c:v>
                </c:pt>
                <c:pt idx="47">
                  <c:v>960</c:v>
                </c:pt>
                <c:pt idx="48">
                  <c:v>980</c:v>
                </c:pt>
                <c:pt idx="49">
                  <c:v>1000</c:v>
                </c:pt>
              </c:numCache>
            </c:numRef>
          </c:xVal>
          <c:yVal>
            <c:numRef>
              <c:f>サンプル!$D$62:$D$111</c:f>
              <c:numCache>
                <c:ptCount val="50"/>
                <c:pt idx="0">
                  <c:v>11.25</c:v>
                </c:pt>
                <c:pt idx="1">
                  <c:v>22.5</c:v>
                </c:pt>
                <c:pt idx="2">
                  <c:v>33.75</c:v>
                </c:pt>
                <c:pt idx="3">
                  <c:v>45</c:v>
                </c:pt>
                <c:pt idx="4">
                  <c:v>56.25</c:v>
                </c:pt>
                <c:pt idx="5">
                  <c:v>67.5</c:v>
                </c:pt>
                <c:pt idx="6">
                  <c:v>78.75</c:v>
                </c:pt>
                <c:pt idx="7">
                  <c:v>90</c:v>
                </c:pt>
                <c:pt idx="8">
                  <c:v>101.25</c:v>
                </c:pt>
                <c:pt idx="9">
                  <c:v>112.5</c:v>
                </c:pt>
                <c:pt idx="10">
                  <c:v>123.75</c:v>
                </c:pt>
                <c:pt idx="11">
                  <c:v>135</c:v>
                </c:pt>
                <c:pt idx="12">
                  <c:v>146.25</c:v>
                </c:pt>
                <c:pt idx="13">
                  <c:v>157.5</c:v>
                </c:pt>
                <c:pt idx="14">
                  <c:v>168.75</c:v>
                </c:pt>
                <c:pt idx="15">
                  <c:v>180</c:v>
                </c:pt>
                <c:pt idx="16">
                  <c:v>191.25</c:v>
                </c:pt>
                <c:pt idx="17">
                  <c:v>202.5</c:v>
                </c:pt>
                <c:pt idx="18">
                  <c:v>213.75</c:v>
                </c:pt>
                <c:pt idx="19">
                  <c:v>225</c:v>
                </c:pt>
                <c:pt idx="20">
                  <c:v>236.25</c:v>
                </c:pt>
                <c:pt idx="21">
                  <c:v>247.5</c:v>
                </c:pt>
                <c:pt idx="22">
                  <c:v>258.75</c:v>
                </c:pt>
                <c:pt idx="23">
                  <c:v>270</c:v>
                </c:pt>
                <c:pt idx="24">
                  <c:v>281.25</c:v>
                </c:pt>
                <c:pt idx="25">
                  <c:v>292.5</c:v>
                </c:pt>
                <c:pt idx="26">
                  <c:v>303.75</c:v>
                </c:pt>
                <c:pt idx="27">
                  <c:v>315</c:v>
                </c:pt>
                <c:pt idx="28">
                  <c:v>326.25</c:v>
                </c:pt>
                <c:pt idx="29">
                  <c:v>337.5</c:v>
                </c:pt>
                <c:pt idx="30">
                  <c:v>348.75</c:v>
                </c:pt>
                <c:pt idx="31">
                  <c:v>360</c:v>
                </c:pt>
                <c:pt idx="32">
                  <c:v>371.25</c:v>
                </c:pt>
                <c:pt idx="33">
                  <c:v>382.5</c:v>
                </c:pt>
                <c:pt idx="34">
                  <c:v>393.75</c:v>
                </c:pt>
                <c:pt idx="35">
                  <c:v>405</c:v>
                </c:pt>
                <c:pt idx="36">
                  <c:v>416.25</c:v>
                </c:pt>
                <c:pt idx="37">
                  <c:v>427.5</c:v>
                </c:pt>
                <c:pt idx="38">
                  <c:v>438.75</c:v>
                </c:pt>
                <c:pt idx="39">
                  <c:v>450</c:v>
                </c:pt>
                <c:pt idx="40">
                  <c:v>461.25</c:v>
                </c:pt>
                <c:pt idx="41">
                  <c:v>472.5</c:v>
                </c:pt>
                <c:pt idx="42">
                  <c:v>483.75</c:v>
                </c:pt>
                <c:pt idx="43">
                  <c:v>495</c:v>
                </c:pt>
                <c:pt idx="44">
                  <c:v>506.25</c:v>
                </c:pt>
                <c:pt idx="45">
                  <c:v>517.5</c:v>
                </c:pt>
                <c:pt idx="46">
                  <c:v>528.75</c:v>
                </c:pt>
                <c:pt idx="47">
                  <c:v>540</c:v>
                </c:pt>
                <c:pt idx="48">
                  <c:v>551.25</c:v>
                </c:pt>
                <c:pt idx="49">
                  <c:v>562.5</c:v>
                </c:pt>
              </c:numCache>
            </c:numRef>
          </c:yVal>
          <c:smooth val="0"/>
        </c:ser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969696"/>
              </a:solidFill>
              <a:ln>
                <a:noFill/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2"/>
              <c:spPr>
                <a:solidFill>
                  <a:srgbClr val="969696"/>
                </a:solidFill>
                <a:ln>
                  <a:noFill/>
                </a:ln>
              </c:spPr>
            </c:marker>
          </c:dPt>
          <c:xVal>
            <c:numRef>
              <c:f>'有機概念図(丸数字）'!$Q$63:$Q$462</c:f>
              <c:numCache>
                <c:ptCount val="400"/>
                <c:pt idx="0">
                  <c:v>295</c:v>
                </c:pt>
                <c:pt idx="1">
                  <c:v>310</c:v>
                </c:pt>
                <c:pt idx="2">
                  <c:v>326</c:v>
                </c:pt>
                <c:pt idx="3">
                  <c:v>340</c:v>
                </c:pt>
                <c:pt idx="4">
                  <c:v>356</c:v>
                </c:pt>
                <c:pt idx="5">
                  <c:v>373</c:v>
                </c:pt>
                <c:pt idx="6">
                  <c:v>390</c:v>
                </c:pt>
                <c:pt idx="7">
                  <c:v>407</c:v>
                </c:pt>
                <c:pt idx="8">
                  <c:v>420</c:v>
                </c:pt>
                <c:pt idx="9">
                  <c:v>438</c:v>
                </c:pt>
                <c:pt idx="10">
                  <c:v>458</c:v>
                </c:pt>
                <c:pt idx="11">
                  <c:v>475</c:v>
                </c:pt>
                <c:pt idx="12">
                  <c:v>495</c:v>
                </c:pt>
                <c:pt idx="13">
                  <c:v>512</c:v>
                </c:pt>
                <c:pt idx="14">
                  <c:v>531</c:v>
                </c:pt>
                <c:pt idx="15">
                  <c:v>553</c:v>
                </c:pt>
                <c:pt idx="16">
                  <c:v>575</c:v>
                </c:pt>
                <c:pt idx="17">
                  <c:v>596</c:v>
                </c:pt>
                <c:pt idx="18">
                  <c:v>618</c:v>
                </c:pt>
                <c:pt idx="19">
                  <c:v>640</c:v>
                </c:pt>
                <c:pt idx="20">
                  <c:v>666</c:v>
                </c:pt>
                <c:pt idx="21">
                  <c:v>691</c:v>
                </c:pt>
                <c:pt idx="22">
                  <c:v>716</c:v>
                </c:pt>
                <c:pt idx="23">
                  <c:v>740</c:v>
                </c:pt>
                <c:pt idx="24">
                  <c:v>767</c:v>
                </c:pt>
                <c:pt idx="25">
                  <c:v>793</c:v>
                </c:pt>
                <c:pt idx="26">
                  <c:v>820</c:v>
                </c:pt>
                <c:pt idx="27">
                  <c:v>850</c:v>
                </c:pt>
                <c:pt idx="28">
                  <c:v>880</c:v>
                </c:pt>
                <c:pt idx="29">
                  <c:v>913</c:v>
                </c:pt>
                <c:pt idx="30">
                  <c:v>947</c:v>
                </c:pt>
                <c:pt idx="31">
                  <c:v>980</c:v>
                </c:pt>
                <c:pt idx="32">
                  <c:v>1016</c:v>
                </c:pt>
                <c:pt idx="33">
                  <c:v>1040</c:v>
                </c:pt>
                <c:pt idx="34">
                  <c:v>100</c:v>
                </c:pt>
                <c:pt idx="35">
                  <c:v>120</c:v>
                </c:pt>
                <c:pt idx="36">
                  <c:v>140</c:v>
                </c:pt>
                <c:pt idx="37">
                  <c:v>160</c:v>
                </c:pt>
                <c:pt idx="38">
                  <c:v>180</c:v>
                </c:pt>
                <c:pt idx="39">
                  <c:v>200</c:v>
                </c:pt>
                <c:pt idx="40">
                  <c:v>220</c:v>
                </c:pt>
                <c:pt idx="41">
                  <c:v>240</c:v>
                </c:pt>
                <c:pt idx="42">
                  <c:v>260</c:v>
                </c:pt>
                <c:pt idx="43">
                  <c:v>280</c:v>
                </c:pt>
                <c:pt idx="44">
                  <c:v>300</c:v>
                </c:pt>
                <c:pt idx="45">
                  <c:v>320</c:v>
                </c:pt>
                <c:pt idx="46">
                  <c:v>340</c:v>
                </c:pt>
                <c:pt idx="47">
                  <c:v>360</c:v>
                </c:pt>
                <c:pt idx="48">
                  <c:v>380</c:v>
                </c:pt>
                <c:pt idx="49">
                  <c:v>400</c:v>
                </c:pt>
                <c:pt idx="50">
                  <c:v>420</c:v>
                </c:pt>
                <c:pt idx="51">
                  <c:v>440</c:v>
                </c:pt>
                <c:pt idx="52">
                  <c:v>460</c:v>
                </c:pt>
                <c:pt idx="53">
                  <c:v>480</c:v>
                </c:pt>
                <c:pt idx="54">
                  <c:v>500</c:v>
                </c:pt>
                <c:pt idx="55">
                  <c:v>520</c:v>
                </c:pt>
                <c:pt idx="56">
                  <c:v>540</c:v>
                </c:pt>
                <c:pt idx="57">
                  <c:v>560</c:v>
                </c:pt>
                <c:pt idx="58">
                  <c:v>580</c:v>
                </c:pt>
                <c:pt idx="59">
                  <c:v>600</c:v>
                </c:pt>
                <c:pt idx="60">
                  <c:v>22</c:v>
                </c:pt>
                <c:pt idx="61">
                  <c:v>21</c:v>
                </c:pt>
                <c:pt idx="62">
                  <c:v>18</c:v>
                </c:pt>
                <c:pt idx="63">
                  <c:v>14</c:v>
                </c:pt>
                <c:pt idx="64">
                  <c:v>2</c:v>
                </c:pt>
                <c:pt idx="65">
                  <c:v>620</c:v>
                </c:pt>
                <c:pt idx="66">
                  <c:v>640</c:v>
                </c:pt>
                <c:pt idx="67">
                  <c:v>660</c:v>
                </c:pt>
                <c:pt idx="68">
                  <c:v>680</c:v>
                </c:pt>
                <c:pt idx="69">
                  <c:v>700</c:v>
                </c:pt>
                <c:pt idx="70">
                  <c:v>720</c:v>
                </c:pt>
                <c:pt idx="71">
                  <c:v>740</c:v>
                </c:pt>
                <c:pt idx="72">
                  <c:v>760</c:v>
                </c:pt>
                <c:pt idx="73">
                  <c:v>780</c:v>
                </c:pt>
                <c:pt idx="74">
                  <c:v>800</c:v>
                </c:pt>
                <c:pt idx="75">
                  <c:v>820</c:v>
                </c:pt>
                <c:pt idx="76">
                  <c:v>840</c:v>
                </c:pt>
                <c:pt idx="77">
                  <c:v>860</c:v>
                </c:pt>
                <c:pt idx="78">
                  <c:v>880</c:v>
                </c:pt>
                <c:pt idx="79">
                  <c:v>900</c:v>
                </c:pt>
                <c:pt idx="80">
                  <c:v>920</c:v>
                </c:pt>
                <c:pt idx="81">
                  <c:v>940</c:v>
                </c:pt>
                <c:pt idx="82">
                  <c:v>960</c:v>
                </c:pt>
                <c:pt idx="83">
                  <c:v>980</c:v>
                </c:pt>
                <c:pt idx="84">
                  <c:v>1000</c:v>
                </c:pt>
                <c:pt idx="85">
                  <c:v>1020</c:v>
                </c:pt>
                <c:pt idx="86">
                  <c:v>1040</c:v>
                </c:pt>
                <c:pt idx="87">
                  <c:v>80</c:v>
                </c:pt>
                <c:pt idx="88">
                  <c:v>60</c:v>
                </c:pt>
                <c:pt idx="89">
                  <c:v>44</c:v>
                </c:pt>
                <c:pt idx="90">
                  <c:v>33</c:v>
                </c:pt>
                <c:pt idx="91">
                  <c:v>28</c:v>
                </c:pt>
                <c:pt idx="92">
                  <c:v>26</c:v>
                </c:pt>
                <c:pt idx="93">
                  <c:v>24</c:v>
                </c:pt>
                <c:pt idx="94">
                  <c:v>23</c:v>
                </c:pt>
                <c:pt idx="95">
                  <c:v>100</c:v>
                </c:pt>
                <c:pt idx="96">
                  <c:v>120</c:v>
                </c:pt>
                <c:pt idx="97">
                  <c:v>140</c:v>
                </c:pt>
                <c:pt idx="98">
                  <c:v>160</c:v>
                </c:pt>
                <c:pt idx="99">
                  <c:v>180</c:v>
                </c:pt>
                <c:pt idx="100">
                  <c:v>200</c:v>
                </c:pt>
                <c:pt idx="101">
                  <c:v>220</c:v>
                </c:pt>
                <c:pt idx="102">
                  <c:v>240</c:v>
                </c:pt>
                <c:pt idx="103">
                  <c:v>260</c:v>
                </c:pt>
                <c:pt idx="104">
                  <c:v>280</c:v>
                </c:pt>
                <c:pt idx="105">
                  <c:v>300</c:v>
                </c:pt>
                <c:pt idx="106">
                  <c:v>320</c:v>
                </c:pt>
                <c:pt idx="107">
                  <c:v>340</c:v>
                </c:pt>
                <c:pt idx="108">
                  <c:v>360</c:v>
                </c:pt>
                <c:pt idx="109">
                  <c:v>380</c:v>
                </c:pt>
                <c:pt idx="110">
                  <c:v>400</c:v>
                </c:pt>
                <c:pt idx="111">
                  <c:v>420</c:v>
                </c:pt>
                <c:pt idx="112">
                  <c:v>440</c:v>
                </c:pt>
                <c:pt idx="113">
                  <c:v>460</c:v>
                </c:pt>
                <c:pt idx="114">
                  <c:v>480</c:v>
                </c:pt>
                <c:pt idx="115">
                  <c:v>500</c:v>
                </c:pt>
                <c:pt idx="116">
                  <c:v>520</c:v>
                </c:pt>
                <c:pt idx="117">
                  <c:v>540</c:v>
                </c:pt>
                <c:pt idx="118">
                  <c:v>560</c:v>
                </c:pt>
                <c:pt idx="119">
                  <c:v>580</c:v>
                </c:pt>
                <c:pt idx="120">
                  <c:v>600</c:v>
                </c:pt>
                <c:pt idx="121">
                  <c:v>620</c:v>
                </c:pt>
                <c:pt idx="122">
                  <c:v>640</c:v>
                </c:pt>
                <c:pt idx="123">
                  <c:v>660</c:v>
                </c:pt>
                <c:pt idx="124">
                  <c:v>680</c:v>
                </c:pt>
                <c:pt idx="125">
                  <c:v>700</c:v>
                </c:pt>
                <c:pt idx="126">
                  <c:v>720</c:v>
                </c:pt>
                <c:pt idx="127">
                  <c:v>740</c:v>
                </c:pt>
                <c:pt idx="128">
                  <c:v>760</c:v>
                </c:pt>
                <c:pt idx="129">
                  <c:v>780</c:v>
                </c:pt>
                <c:pt idx="130">
                  <c:v>800</c:v>
                </c:pt>
                <c:pt idx="131">
                  <c:v>820</c:v>
                </c:pt>
                <c:pt idx="132">
                  <c:v>840</c:v>
                </c:pt>
                <c:pt idx="133">
                  <c:v>860</c:v>
                </c:pt>
                <c:pt idx="134">
                  <c:v>880</c:v>
                </c:pt>
                <c:pt idx="135">
                  <c:v>80</c:v>
                </c:pt>
                <c:pt idx="136">
                  <c:v>64</c:v>
                </c:pt>
                <c:pt idx="137">
                  <c:v>55</c:v>
                </c:pt>
                <c:pt idx="138">
                  <c:v>47</c:v>
                </c:pt>
                <c:pt idx="139">
                  <c:v>44</c:v>
                </c:pt>
                <c:pt idx="140">
                  <c:v>40</c:v>
                </c:pt>
                <c:pt idx="141">
                  <c:v>38</c:v>
                </c:pt>
                <c:pt idx="142">
                  <c:v>35</c:v>
                </c:pt>
                <c:pt idx="143">
                  <c:v>29</c:v>
                </c:pt>
                <c:pt idx="144">
                  <c:v>20</c:v>
                </c:pt>
                <c:pt idx="145">
                  <c:v>13</c:v>
                </c:pt>
                <c:pt idx="146">
                  <c:v>2</c:v>
                </c:pt>
                <c:pt idx="147">
                  <c:v>900</c:v>
                </c:pt>
                <c:pt idx="148">
                  <c:v>920</c:v>
                </c:pt>
                <c:pt idx="149">
                  <c:v>940</c:v>
                </c:pt>
                <c:pt idx="150">
                  <c:v>960</c:v>
                </c:pt>
                <c:pt idx="151">
                  <c:v>980</c:v>
                </c:pt>
                <c:pt idx="152">
                  <c:v>1000</c:v>
                </c:pt>
                <c:pt idx="153">
                  <c:v>1020</c:v>
                </c:pt>
                <c:pt idx="154">
                  <c:v>1040</c:v>
                </c:pt>
                <c:pt idx="155">
                  <c:v>98</c:v>
                </c:pt>
                <c:pt idx="156">
                  <c:v>120</c:v>
                </c:pt>
                <c:pt idx="157">
                  <c:v>140</c:v>
                </c:pt>
                <c:pt idx="158">
                  <c:v>160</c:v>
                </c:pt>
                <c:pt idx="159">
                  <c:v>180</c:v>
                </c:pt>
                <c:pt idx="160">
                  <c:v>200</c:v>
                </c:pt>
                <c:pt idx="161">
                  <c:v>220</c:v>
                </c:pt>
                <c:pt idx="162">
                  <c:v>240</c:v>
                </c:pt>
                <c:pt idx="163">
                  <c:v>260</c:v>
                </c:pt>
                <c:pt idx="164">
                  <c:v>280</c:v>
                </c:pt>
                <c:pt idx="165">
                  <c:v>300</c:v>
                </c:pt>
                <c:pt idx="166">
                  <c:v>320</c:v>
                </c:pt>
                <c:pt idx="167">
                  <c:v>340</c:v>
                </c:pt>
                <c:pt idx="168">
                  <c:v>360</c:v>
                </c:pt>
                <c:pt idx="169">
                  <c:v>380</c:v>
                </c:pt>
                <c:pt idx="170">
                  <c:v>400</c:v>
                </c:pt>
                <c:pt idx="171">
                  <c:v>420</c:v>
                </c:pt>
                <c:pt idx="172">
                  <c:v>440</c:v>
                </c:pt>
                <c:pt idx="173">
                  <c:v>460</c:v>
                </c:pt>
                <c:pt idx="174">
                  <c:v>480</c:v>
                </c:pt>
                <c:pt idx="175">
                  <c:v>500</c:v>
                </c:pt>
                <c:pt idx="176">
                  <c:v>520</c:v>
                </c:pt>
                <c:pt idx="177">
                  <c:v>540</c:v>
                </c:pt>
                <c:pt idx="178">
                  <c:v>560</c:v>
                </c:pt>
                <c:pt idx="179">
                  <c:v>580</c:v>
                </c:pt>
                <c:pt idx="180">
                  <c:v>600</c:v>
                </c:pt>
                <c:pt idx="181">
                  <c:v>620</c:v>
                </c:pt>
                <c:pt idx="182">
                  <c:v>640</c:v>
                </c:pt>
                <c:pt idx="183">
                  <c:v>660</c:v>
                </c:pt>
                <c:pt idx="184">
                  <c:v>680</c:v>
                </c:pt>
                <c:pt idx="185">
                  <c:v>700</c:v>
                </c:pt>
                <c:pt idx="186">
                  <c:v>720</c:v>
                </c:pt>
                <c:pt idx="187">
                  <c:v>740</c:v>
                </c:pt>
                <c:pt idx="188">
                  <c:v>760</c:v>
                </c:pt>
                <c:pt idx="189">
                  <c:v>780</c:v>
                </c:pt>
                <c:pt idx="190">
                  <c:v>799</c:v>
                </c:pt>
                <c:pt idx="191">
                  <c:v>820</c:v>
                </c:pt>
                <c:pt idx="192">
                  <c:v>840</c:v>
                </c:pt>
                <c:pt idx="193">
                  <c:v>58</c:v>
                </c:pt>
                <c:pt idx="194">
                  <c:v>80</c:v>
                </c:pt>
                <c:pt idx="195">
                  <c:v>47</c:v>
                </c:pt>
                <c:pt idx="196">
                  <c:v>38</c:v>
                </c:pt>
                <c:pt idx="197">
                  <c:v>31</c:v>
                </c:pt>
                <c:pt idx="198">
                  <c:v>24</c:v>
                </c:pt>
                <c:pt idx="199">
                  <c:v>18</c:v>
                </c:pt>
                <c:pt idx="200">
                  <c:v>13</c:v>
                </c:pt>
                <c:pt idx="201">
                  <c:v>9</c:v>
                </c:pt>
                <c:pt idx="202">
                  <c:v>4</c:v>
                </c:pt>
                <c:pt idx="203">
                  <c:v>2</c:v>
                </c:pt>
                <c:pt idx="204">
                  <c:v>40</c:v>
                </c:pt>
                <c:pt idx="205">
                  <c:v>58</c:v>
                </c:pt>
                <c:pt idx="206">
                  <c:v>72</c:v>
                </c:pt>
                <c:pt idx="207">
                  <c:v>95</c:v>
                </c:pt>
                <c:pt idx="208">
                  <c:v>125</c:v>
                </c:pt>
                <c:pt idx="209">
                  <c:v>140</c:v>
                </c:pt>
                <c:pt idx="210">
                  <c:v>160</c:v>
                </c:pt>
                <c:pt idx="211">
                  <c:v>180</c:v>
                </c:pt>
                <c:pt idx="212">
                  <c:v>200</c:v>
                </c:pt>
                <c:pt idx="213">
                  <c:v>220</c:v>
                </c:pt>
                <c:pt idx="214">
                  <c:v>240</c:v>
                </c:pt>
                <c:pt idx="215">
                  <c:v>260</c:v>
                </c:pt>
                <c:pt idx="216">
                  <c:v>280</c:v>
                </c:pt>
                <c:pt idx="217">
                  <c:v>300</c:v>
                </c:pt>
                <c:pt idx="218">
                  <c:v>320</c:v>
                </c:pt>
                <c:pt idx="219">
                  <c:v>340</c:v>
                </c:pt>
                <c:pt idx="220">
                  <c:v>360</c:v>
                </c:pt>
                <c:pt idx="221">
                  <c:v>380</c:v>
                </c:pt>
                <c:pt idx="222">
                  <c:v>400</c:v>
                </c:pt>
                <c:pt idx="223">
                  <c:v>420</c:v>
                </c:pt>
                <c:pt idx="224">
                  <c:v>440</c:v>
                </c:pt>
                <c:pt idx="225">
                  <c:v>460</c:v>
                </c:pt>
                <c:pt idx="226">
                  <c:v>480</c:v>
                </c:pt>
                <c:pt idx="227">
                  <c:v>500</c:v>
                </c:pt>
                <c:pt idx="228">
                  <c:v>520</c:v>
                </c:pt>
                <c:pt idx="229">
                  <c:v>538</c:v>
                </c:pt>
                <c:pt idx="230">
                  <c:v>560</c:v>
                </c:pt>
                <c:pt idx="231">
                  <c:v>580</c:v>
                </c:pt>
                <c:pt idx="232">
                  <c:v>598</c:v>
                </c:pt>
                <c:pt idx="233">
                  <c:v>40</c:v>
                </c:pt>
                <c:pt idx="234">
                  <c:v>25</c:v>
                </c:pt>
                <c:pt idx="235">
                  <c:v>18</c:v>
                </c:pt>
                <c:pt idx="236">
                  <c:v>15</c:v>
                </c:pt>
                <c:pt idx="237">
                  <c:v>13</c:v>
                </c:pt>
                <c:pt idx="238">
                  <c:v>11</c:v>
                </c:pt>
                <c:pt idx="239">
                  <c:v>2</c:v>
                </c:pt>
                <c:pt idx="240">
                  <c:v>85</c:v>
                </c:pt>
                <c:pt idx="241">
                  <c:v>110</c:v>
                </c:pt>
                <c:pt idx="242">
                  <c:v>40</c:v>
                </c:pt>
                <c:pt idx="243">
                  <c:v>58</c:v>
                </c:pt>
                <c:pt idx="244">
                  <c:v>72</c:v>
                </c:pt>
                <c:pt idx="245">
                  <c:v>95</c:v>
                </c:pt>
                <c:pt idx="246">
                  <c:v>125</c:v>
                </c:pt>
                <c:pt idx="247">
                  <c:v>140</c:v>
                </c:pt>
                <c:pt idx="248">
                  <c:v>160</c:v>
                </c:pt>
                <c:pt idx="249">
                  <c:v>180</c:v>
                </c:pt>
                <c:pt idx="250">
                  <c:v>200</c:v>
                </c:pt>
                <c:pt idx="251">
                  <c:v>220</c:v>
                </c:pt>
                <c:pt idx="252">
                  <c:v>240</c:v>
                </c:pt>
                <c:pt idx="253">
                  <c:v>260</c:v>
                </c:pt>
                <c:pt idx="254">
                  <c:v>280</c:v>
                </c:pt>
                <c:pt idx="255">
                  <c:v>300</c:v>
                </c:pt>
                <c:pt idx="256">
                  <c:v>320</c:v>
                </c:pt>
                <c:pt idx="257">
                  <c:v>340</c:v>
                </c:pt>
                <c:pt idx="258">
                  <c:v>360</c:v>
                </c:pt>
                <c:pt idx="259">
                  <c:v>380</c:v>
                </c:pt>
                <c:pt idx="260">
                  <c:v>400</c:v>
                </c:pt>
                <c:pt idx="261">
                  <c:v>420</c:v>
                </c:pt>
                <c:pt idx="262">
                  <c:v>440</c:v>
                </c:pt>
                <c:pt idx="263">
                  <c:v>460</c:v>
                </c:pt>
                <c:pt idx="264">
                  <c:v>480</c:v>
                </c:pt>
                <c:pt idx="265">
                  <c:v>27</c:v>
                </c:pt>
                <c:pt idx="266">
                  <c:v>22</c:v>
                </c:pt>
                <c:pt idx="267">
                  <c:v>20</c:v>
                </c:pt>
                <c:pt idx="268">
                  <c:v>20</c:v>
                </c:pt>
                <c:pt idx="269">
                  <c:v>18</c:v>
                </c:pt>
                <c:pt idx="270">
                  <c:v>2</c:v>
                </c:pt>
                <c:pt idx="271">
                  <c:v>13</c:v>
                </c:pt>
                <c:pt idx="272">
                  <c:v>85</c:v>
                </c:pt>
                <c:pt idx="273">
                  <c:v>110</c:v>
                </c:pt>
                <c:pt idx="274">
                  <c:v>2</c:v>
                </c:pt>
                <c:pt idx="275">
                  <c:v>83</c:v>
                </c:pt>
                <c:pt idx="276">
                  <c:v>77</c:v>
                </c:pt>
                <c:pt idx="277">
                  <c:v>73</c:v>
                </c:pt>
                <c:pt idx="278">
                  <c:v>58</c:v>
                </c:pt>
                <c:pt idx="279">
                  <c:v>45</c:v>
                </c:pt>
                <c:pt idx="280">
                  <c:v>36</c:v>
                </c:pt>
                <c:pt idx="281">
                  <c:v>26</c:v>
                </c:pt>
                <c:pt idx="282">
                  <c:v>15</c:v>
                </c:pt>
                <c:pt idx="283">
                  <c:v>11</c:v>
                </c:pt>
                <c:pt idx="284">
                  <c:v>7</c:v>
                </c:pt>
                <c:pt idx="285">
                  <c:v>4</c:v>
                </c:pt>
                <c:pt idx="286">
                  <c:v>68</c:v>
                </c:pt>
                <c:pt idx="287">
                  <c:v>88</c:v>
                </c:pt>
                <c:pt idx="288">
                  <c:v>91</c:v>
                </c:pt>
                <c:pt idx="289">
                  <c:v>2</c:v>
                </c:pt>
                <c:pt idx="290">
                  <c:v>20</c:v>
                </c:pt>
                <c:pt idx="291">
                  <c:v>40</c:v>
                </c:pt>
                <c:pt idx="292">
                  <c:v>60</c:v>
                </c:pt>
                <c:pt idx="293">
                  <c:v>80</c:v>
                </c:pt>
                <c:pt idx="294">
                  <c:v>100</c:v>
                </c:pt>
                <c:pt idx="295">
                  <c:v>120</c:v>
                </c:pt>
                <c:pt idx="296">
                  <c:v>140</c:v>
                </c:pt>
                <c:pt idx="297">
                  <c:v>159</c:v>
                </c:pt>
                <c:pt idx="298">
                  <c:v>180</c:v>
                </c:pt>
                <c:pt idx="299">
                  <c:v>200</c:v>
                </c:pt>
                <c:pt idx="300">
                  <c:v>218</c:v>
                </c:pt>
                <c:pt idx="301">
                  <c:v>231</c:v>
                </c:pt>
                <c:pt idx="302">
                  <c:v>240</c:v>
                </c:pt>
                <c:pt idx="303">
                  <c:v>248</c:v>
                </c:pt>
                <c:pt idx="304">
                  <c:v>251</c:v>
                </c:pt>
                <c:pt idx="305">
                  <c:v>254</c:v>
                </c:pt>
                <c:pt idx="306">
                  <c:v>256</c:v>
                </c:pt>
                <c:pt idx="307">
                  <c:v>256</c:v>
                </c:pt>
                <c:pt idx="308">
                  <c:v>258</c:v>
                </c:pt>
                <c:pt idx="309">
                  <c:v>257</c:v>
                </c:pt>
                <c:pt idx="310">
                  <c:v>256</c:v>
                </c:pt>
                <c:pt idx="311">
                  <c:v>253</c:v>
                </c:pt>
                <c:pt idx="312">
                  <c:v>247</c:v>
                </c:pt>
                <c:pt idx="313">
                  <c:v>239</c:v>
                </c:pt>
                <c:pt idx="314">
                  <c:v>11</c:v>
                </c:pt>
                <c:pt idx="315">
                  <c:v>29</c:v>
                </c:pt>
                <c:pt idx="316">
                  <c:v>70</c:v>
                </c:pt>
                <c:pt idx="317">
                  <c:v>91</c:v>
                </c:pt>
                <c:pt idx="318">
                  <c:v>109</c:v>
                </c:pt>
                <c:pt idx="319">
                  <c:v>130</c:v>
                </c:pt>
                <c:pt idx="320">
                  <c:v>149</c:v>
                </c:pt>
                <c:pt idx="321">
                  <c:v>169</c:v>
                </c:pt>
                <c:pt idx="322">
                  <c:v>189</c:v>
                </c:pt>
                <c:pt idx="323">
                  <c:v>51</c:v>
                </c:pt>
                <c:pt idx="324">
                  <c:v>225</c:v>
                </c:pt>
                <c:pt idx="325">
                  <c:v>236</c:v>
                </c:pt>
                <c:pt idx="326">
                  <c:v>244</c:v>
                </c:pt>
                <c:pt idx="327">
                  <c:v>248</c:v>
                </c:pt>
                <c:pt idx="328">
                  <c:v>253</c:v>
                </c:pt>
                <c:pt idx="329">
                  <c:v>255</c:v>
                </c:pt>
                <c:pt idx="330">
                  <c:v>256</c:v>
                </c:pt>
                <c:pt idx="331">
                  <c:v>258</c:v>
                </c:pt>
                <c:pt idx="332">
                  <c:v>257</c:v>
                </c:pt>
                <c:pt idx="333">
                  <c:v>256</c:v>
                </c:pt>
                <c:pt idx="334">
                  <c:v>254</c:v>
                </c:pt>
                <c:pt idx="335">
                  <c:v>251</c:v>
                </c:pt>
                <c:pt idx="336">
                  <c:v>244</c:v>
                </c:pt>
                <c:pt idx="337">
                  <c:v>233</c:v>
                </c:pt>
                <c:pt idx="338">
                  <c:v>224</c:v>
                </c:pt>
                <c:pt idx="339">
                  <c:v>214</c:v>
                </c:pt>
                <c:pt idx="340">
                  <c:v>204</c:v>
                </c:pt>
                <c:pt idx="341">
                  <c:v>193</c:v>
                </c:pt>
                <c:pt idx="342">
                  <c:v>210</c:v>
                </c:pt>
                <c:pt idx="343">
                  <c:v>100</c:v>
                </c:pt>
                <c:pt idx="344">
                  <c:v>100</c:v>
                </c:pt>
                <c:pt idx="345">
                  <c:v>102</c:v>
                </c:pt>
                <c:pt idx="346">
                  <c:v>105</c:v>
                </c:pt>
                <c:pt idx="347">
                  <c:v>109</c:v>
                </c:pt>
                <c:pt idx="348">
                  <c:v>116</c:v>
                </c:pt>
                <c:pt idx="349">
                  <c:v>126</c:v>
                </c:pt>
                <c:pt idx="350">
                  <c:v>320</c:v>
                </c:pt>
                <c:pt idx="351">
                  <c:v>100</c:v>
                </c:pt>
                <c:pt idx="352">
                  <c:v>100</c:v>
                </c:pt>
                <c:pt idx="353">
                  <c:v>100</c:v>
                </c:pt>
                <c:pt idx="354">
                  <c:v>100</c:v>
                </c:pt>
                <c:pt idx="355">
                  <c:v>100</c:v>
                </c:pt>
                <c:pt idx="356">
                  <c:v>100</c:v>
                </c:pt>
                <c:pt idx="357">
                  <c:v>100</c:v>
                </c:pt>
                <c:pt idx="358">
                  <c:v>136</c:v>
                </c:pt>
                <c:pt idx="359">
                  <c:v>155</c:v>
                </c:pt>
                <c:pt idx="360">
                  <c:v>180</c:v>
                </c:pt>
                <c:pt idx="361">
                  <c:v>200</c:v>
                </c:pt>
                <c:pt idx="362">
                  <c:v>220</c:v>
                </c:pt>
                <c:pt idx="363">
                  <c:v>240</c:v>
                </c:pt>
                <c:pt idx="364">
                  <c:v>260</c:v>
                </c:pt>
                <c:pt idx="365">
                  <c:v>280</c:v>
                </c:pt>
                <c:pt idx="366">
                  <c:v>300</c:v>
                </c:pt>
                <c:pt idx="367">
                  <c:v>796</c:v>
                </c:pt>
                <c:pt idx="368">
                  <c:v>780</c:v>
                </c:pt>
                <c:pt idx="369">
                  <c:v>756</c:v>
                </c:pt>
                <c:pt idx="370">
                  <c:v>730</c:v>
                </c:pt>
                <c:pt idx="371">
                  <c:v>704</c:v>
                </c:pt>
                <c:pt idx="372">
                  <c:v>680</c:v>
                </c:pt>
                <c:pt idx="373">
                  <c:v>652</c:v>
                </c:pt>
                <c:pt idx="374">
                  <c:v>617</c:v>
                </c:pt>
                <c:pt idx="375">
                  <c:v>590</c:v>
                </c:pt>
                <c:pt idx="376">
                  <c:v>563</c:v>
                </c:pt>
                <c:pt idx="377">
                  <c:v>526</c:v>
                </c:pt>
                <c:pt idx="378">
                  <c:v>500</c:v>
                </c:pt>
                <c:pt idx="379">
                  <c:v>472</c:v>
                </c:pt>
                <c:pt idx="380">
                  <c:v>446</c:v>
                </c:pt>
                <c:pt idx="381">
                  <c:v>423</c:v>
                </c:pt>
                <c:pt idx="382">
                  <c:v>392</c:v>
                </c:pt>
                <c:pt idx="383">
                  <c:v>364</c:v>
                </c:pt>
                <c:pt idx="384">
                  <c:v>336</c:v>
                </c:pt>
                <c:pt idx="385">
                  <c:v>309</c:v>
                </c:pt>
                <c:pt idx="386">
                  <c:v>275</c:v>
                </c:pt>
                <c:pt idx="387">
                  <c:v>254</c:v>
                </c:pt>
                <c:pt idx="388">
                  <c:v>422</c:v>
                </c:pt>
                <c:pt idx="389">
                  <c:v>406</c:v>
                </c:pt>
                <c:pt idx="390">
                  <c:v>388</c:v>
                </c:pt>
                <c:pt idx="391">
                  <c:v>364</c:v>
                </c:pt>
                <c:pt idx="392">
                  <c:v>344</c:v>
                </c:pt>
                <c:pt idx="393">
                  <c:v>322</c:v>
                </c:pt>
                <c:pt idx="394">
                  <c:v>298</c:v>
                </c:pt>
                <c:pt idx="395">
                  <c:v>273</c:v>
                </c:pt>
                <c:pt idx="396">
                  <c:v>253</c:v>
                </c:pt>
                <c:pt idx="397">
                  <c:v>230</c:v>
                </c:pt>
                <c:pt idx="398">
                  <c:v>218</c:v>
                </c:pt>
                <c:pt idx="399">
                  <c:v>207</c:v>
                </c:pt>
              </c:numCache>
            </c:numRef>
          </c:xVal>
          <c:yVal>
            <c:numRef>
              <c:f>'有機概念図(丸数字）'!$R$63:$R$462</c:f>
              <c:numCache>
                <c:ptCount val="400"/>
                <c:pt idx="0">
                  <c:v>720</c:v>
                </c:pt>
                <c:pt idx="1">
                  <c:v>700</c:v>
                </c:pt>
                <c:pt idx="2">
                  <c:v>680</c:v>
                </c:pt>
                <c:pt idx="3">
                  <c:v>660</c:v>
                </c:pt>
                <c:pt idx="4">
                  <c:v>640</c:v>
                </c:pt>
                <c:pt idx="5">
                  <c:v>620</c:v>
                </c:pt>
                <c:pt idx="6">
                  <c:v>600</c:v>
                </c:pt>
                <c:pt idx="7">
                  <c:v>580</c:v>
                </c:pt>
                <c:pt idx="8">
                  <c:v>560</c:v>
                </c:pt>
                <c:pt idx="9">
                  <c:v>540</c:v>
                </c:pt>
                <c:pt idx="10">
                  <c:v>520</c:v>
                </c:pt>
                <c:pt idx="11">
                  <c:v>500</c:v>
                </c:pt>
                <c:pt idx="12">
                  <c:v>480</c:v>
                </c:pt>
                <c:pt idx="13">
                  <c:v>460</c:v>
                </c:pt>
                <c:pt idx="14">
                  <c:v>440</c:v>
                </c:pt>
                <c:pt idx="15">
                  <c:v>420</c:v>
                </c:pt>
                <c:pt idx="16">
                  <c:v>400</c:v>
                </c:pt>
                <c:pt idx="17">
                  <c:v>380</c:v>
                </c:pt>
                <c:pt idx="18">
                  <c:v>360</c:v>
                </c:pt>
                <c:pt idx="19">
                  <c:v>340</c:v>
                </c:pt>
                <c:pt idx="20">
                  <c:v>320</c:v>
                </c:pt>
                <c:pt idx="21">
                  <c:v>300</c:v>
                </c:pt>
                <c:pt idx="22">
                  <c:v>280</c:v>
                </c:pt>
                <c:pt idx="23">
                  <c:v>260</c:v>
                </c:pt>
                <c:pt idx="24">
                  <c:v>240</c:v>
                </c:pt>
                <c:pt idx="25">
                  <c:v>220</c:v>
                </c:pt>
                <c:pt idx="26">
                  <c:v>200</c:v>
                </c:pt>
                <c:pt idx="27">
                  <c:v>180</c:v>
                </c:pt>
                <c:pt idx="28">
                  <c:v>160</c:v>
                </c:pt>
                <c:pt idx="29">
                  <c:v>140</c:v>
                </c:pt>
                <c:pt idx="30">
                  <c:v>120</c:v>
                </c:pt>
                <c:pt idx="31">
                  <c:v>100</c:v>
                </c:pt>
                <c:pt idx="32">
                  <c:v>80</c:v>
                </c:pt>
                <c:pt idx="33">
                  <c:v>68</c:v>
                </c:pt>
                <c:pt idx="34">
                  <c:v>504</c:v>
                </c:pt>
                <c:pt idx="35">
                  <c:v>502</c:v>
                </c:pt>
                <c:pt idx="36">
                  <c:v>494</c:v>
                </c:pt>
                <c:pt idx="37">
                  <c:v>482</c:v>
                </c:pt>
                <c:pt idx="38">
                  <c:v>469</c:v>
                </c:pt>
                <c:pt idx="39">
                  <c:v>456</c:v>
                </c:pt>
                <c:pt idx="40">
                  <c:v>438</c:v>
                </c:pt>
                <c:pt idx="41">
                  <c:v>423</c:v>
                </c:pt>
                <c:pt idx="42">
                  <c:v>406</c:v>
                </c:pt>
                <c:pt idx="43">
                  <c:v>387</c:v>
                </c:pt>
                <c:pt idx="44">
                  <c:v>367</c:v>
                </c:pt>
                <c:pt idx="45">
                  <c:v>351</c:v>
                </c:pt>
                <c:pt idx="46">
                  <c:v>331</c:v>
                </c:pt>
                <c:pt idx="47">
                  <c:v>315</c:v>
                </c:pt>
                <c:pt idx="48">
                  <c:v>300</c:v>
                </c:pt>
                <c:pt idx="49">
                  <c:v>284</c:v>
                </c:pt>
                <c:pt idx="50">
                  <c:v>270</c:v>
                </c:pt>
                <c:pt idx="51">
                  <c:v>255</c:v>
                </c:pt>
                <c:pt idx="52">
                  <c:v>240</c:v>
                </c:pt>
                <c:pt idx="53">
                  <c:v>227</c:v>
                </c:pt>
                <c:pt idx="54">
                  <c:v>213</c:v>
                </c:pt>
                <c:pt idx="55">
                  <c:v>200</c:v>
                </c:pt>
                <c:pt idx="56">
                  <c:v>187</c:v>
                </c:pt>
                <c:pt idx="57">
                  <c:v>176</c:v>
                </c:pt>
                <c:pt idx="58">
                  <c:v>166</c:v>
                </c:pt>
                <c:pt idx="59">
                  <c:v>153</c:v>
                </c:pt>
                <c:pt idx="60">
                  <c:v>360</c:v>
                </c:pt>
                <c:pt idx="61">
                  <c:v>340</c:v>
                </c:pt>
                <c:pt idx="62">
                  <c:v>320</c:v>
                </c:pt>
                <c:pt idx="63">
                  <c:v>304</c:v>
                </c:pt>
                <c:pt idx="64">
                  <c:v>296</c:v>
                </c:pt>
                <c:pt idx="65">
                  <c:v>142</c:v>
                </c:pt>
                <c:pt idx="66">
                  <c:v>132</c:v>
                </c:pt>
                <c:pt idx="67">
                  <c:v>122</c:v>
                </c:pt>
                <c:pt idx="68">
                  <c:v>113</c:v>
                </c:pt>
                <c:pt idx="69">
                  <c:v>104</c:v>
                </c:pt>
                <c:pt idx="70">
                  <c:v>95</c:v>
                </c:pt>
                <c:pt idx="71">
                  <c:v>87</c:v>
                </c:pt>
                <c:pt idx="72">
                  <c:v>79</c:v>
                </c:pt>
                <c:pt idx="73">
                  <c:v>72</c:v>
                </c:pt>
                <c:pt idx="74">
                  <c:v>66</c:v>
                </c:pt>
                <c:pt idx="75">
                  <c:v>59</c:v>
                </c:pt>
                <c:pt idx="76">
                  <c:v>53</c:v>
                </c:pt>
                <c:pt idx="77">
                  <c:v>48</c:v>
                </c:pt>
                <c:pt idx="78">
                  <c:v>43</c:v>
                </c:pt>
                <c:pt idx="79">
                  <c:v>40</c:v>
                </c:pt>
                <c:pt idx="80">
                  <c:v>38</c:v>
                </c:pt>
                <c:pt idx="81">
                  <c:v>35</c:v>
                </c:pt>
                <c:pt idx="82">
                  <c:v>32</c:v>
                </c:pt>
                <c:pt idx="83">
                  <c:v>29</c:v>
                </c:pt>
                <c:pt idx="84">
                  <c:v>27</c:v>
                </c:pt>
                <c:pt idx="85">
                  <c:v>26</c:v>
                </c:pt>
                <c:pt idx="86">
                  <c:v>24</c:v>
                </c:pt>
                <c:pt idx="87">
                  <c:v>503</c:v>
                </c:pt>
                <c:pt idx="88">
                  <c:v>495</c:v>
                </c:pt>
                <c:pt idx="89">
                  <c:v>480</c:v>
                </c:pt>
                <c:pt idx="90">
                  <c:v>460</c:v>
                </c:pt>
                <c:pt idx="91">
                  <c:v>440</c:v>
                </c:pt>
                <c:pt idx="92">
                  <c:v>420</c:v>
                </c:pt>
                <c:pt idx="93">
                  <c:v>400</c:v>
                </c:pt>
                <c:pt idx="94">
                  <c:v>380</c:v>
                </c:pt>
                <c:pt idx="95">
                  <c:v>356</c:v>
                </c:pt>
                <c:pt idx="96">
                  <c:v>363</c:v>
                </c:pt>
                <c:pt idx="97">
                  <c:v>364</c:v>
                </c:pt>
                <c:pt idx="98">
                  <c:v>359</c:v>
                </c:pt>
                <c:pt idx="99">
                  <c:v>353</c:v>
                </c:pt>
                <c:pt idx="100">
                  <c:v>342</c:v>
                </c:pt>
                <c:pt idx="101">
                  <c:v>331</c:v>
                </c:pt>
                <c:pt idx="102">
                  <c:v>318</c:v>
                </c:pt>
                <c:pt idx="103">
                  <c:v>306</c:v>
                </c:pt>
                <c:pt idx="104">
                  <c:v>289</c:v>
                </c:pt>
                <c:pt idx="105">
                  <c:v>276</c:v>
                </c:pt>
                <c:pt idx="106">
                  <c:v>261</c:v>
                </c:pt>
                <c:pt idx="107">
                  <c:v>247</c:v>
                </c:pt>
                <c:pt idx="108">
                  <c:v>236</c:v>
                </c:pt>
                <c:pt idx="109">
                  <c:v>223</c:v>
                </c:pt>
                <c:pt idx="110">
                  <c:v>211</c:v>
                </c:pt>
                <c:pt idx="111">
                  <c:v>200</c:v>
                </c:pt>
                <c:pt idx="112">
                  <c:v>188</c:v>
                </c:pt>
                <c:pt idx="113">
                  <c:v>176</c:v>
                </c:pt>
                <c:pt idx="114">
                  <c:v>162</c:v>
                </c:pt>
                <c:pt idx="115">
                  <c:v>152</c:v>
                </c:pt>
                <c:pt idx="116">
                  <c:v>142</c:v>
                </c:pt>
                <c:pt idx="117">
                  <c:v>130</c:v>
                </c:pt>
                <c:pt idx="118">
                  <c:v>121</c:v>
                </c:pt>
                <c:pt idx="119">
                  <c:v>112</c:v>
                </c:pt>
                <c:pt idx="120">
                  <c:v>102</c:v>
                </c:pt>
                <c:pt idx="121">
                  <c:v>94</c:v>
                </c:pt>
                <c:pt idx="122">
                  <c:v>84</c:v>
                </c:pt>
                <c:pt idx="123">
                  <c:v>76</c:v>
                </c:pt>
                <c:pt idx="124">
                  <c:v>68</c:v>
                </c:pt>
                <c:pt idx="125">
                  <c:v>61</c:v>
                </c:pt>
                <c:pt idx="126">
                  <c:v>55</c:v>
                </c:pt>
                <c:pt idx="127">
                  <c:v>51</c:v>
                </c:pt>
                <c:pt idx="128">
                  <c:v>46</c:v>
                </c:pt>
                <c:pt idx="129">
                  <c:v>40</c:v>
                </c:pt>
                <c:pt idx="130">
                  <c:v>37</c:v>
                </c:pt>
                <c:pt idx="131">
                  <c:v>34</c:v>
                </c:pt>
                <c:pt idx="132">
                  <c:v>31</c:v>
                </c:pt>
                <c:pt idx="133">
                  <c:v>27</c:v>
                </c:pt>
                <c:pt idx="134">
                  <c:v>24</c:v>
                </c:pt>
                <c:pt idx="135">
                  <c:v>340</c:v>
                </c:pt>
                <c:pt idx="136">
                  <c:v>320</c:v>
                </c:pt>
                <c:pt idx="137">
                  <c:v>300</c:v>
                </c:pt>
                <c:pt idx="138">
                  <c:v>280</c:v>
                </c:pt>
                <c:pt idx="139">
                  <c:v>260</c:v>
                </c:pt>
                <c:pt idx="140">
                  <c:v>240</c:v>
                </c:pt>
                <c:pt idx="141">
                  <c:v>220</c:v>
                </c:pt>
                <c:pt idx="142">
                  <c:v>200</c:v>
                </c:pt>
                <c:pt idx="143">
                  <c:v>180</c:v>
                </c:pt>
                <c:pt idx="144">
                  <c:v>160</c:v>
                </c:pt>
                <c:pt idx="145">
                  <c:v>155</c:v>
                </c:pt>
                <c:pt idx="146">
                  <c:v>152</c:v>
                </c:pt>
                <c:pt idx="147">
                  <c:v>23</c:v>
                </c:pt>
                <c:pt idx="148">
                  <c:v>20</c:v>
                </c:pt>
                <c:pt idx="149">
                  <c:v>18</c:v>
                </c:pt>
                <c:pt idx="150">
                  <c:v>16</c:v>
                </c:pt>
                <c:pt idx="151">
                  <c:v>15</c:v>
                </c:pt>
                <c:pt idx="152">
                  <c:v>14</c:v>
                </c:pt>
                <c:pt idx="153">
                  <c:v>14</c:v>
                </c:pt>
                <c:pt idx="154">
                  <c:v>13</c:v>
                </c:pt>
                <c:pt idx="155">
                  <c:v>216</c:v>
                </c:pt>
                <c:pt idx="156">
                  <c:v>224</c:v>
                </c:pt>
                <c:pt idx="157">
                  <c:v>227</c:v>
                </c:pt>
                <c:pt idx="158">
                  <c:v>225</c:v>
                </c:pt>
                <c:pt idx="159">
                  <c:v>218</c:v>
                </c:pt>
                <c:pt idx="160">
                  <c:v>209</c:v>
                </c:pt>
                <c:pt idx="161">
                  <c:v>200</c:v>
                </c:pt>
                <c:pt idx="162">
                  <c:v>189</c:v>
                </c:pt>
                <c:pt idx="163">
                  <c:v>175</c:v>
                </c:pt>
                <c:pt idx="164">
                  <c:v>162</c:v>
                </c:pt>
                <c:pt idx="165">
                  <c:v>151</c:v>
                </c:pt>
                <c:pt idx="166">
                  <c:v>138</c:v>
                </c:pt>
                <c:pt idx="167">
                  <c:v>125</c:v>
                </c:pt>
                <c:pt idx="168">
                  <c:v>115</c:v>
                </c:pt>
                <c:pt idx="169">
                  <c:v>106</c:v>
                </c:pt>
                <c:pt idx="170">
                  <c:v>96</c:v>
                </c:pt>
                <c:pt idx="171">
                  <c:v>87</c:v>
                </c:pt>
                <c:pt idx="172">
                  <c:v>80</c:v>
                </c:pt>
                <c:pt idx="173">
                  <c:v>73</c:v>
                </c:pt>
                <c:pt idx="174">
                  <c:v>66</c:v>
                </c:pt>
                <c:pt idx="175">
                  <c:v>59</c:v>
                </c:pt>
                <c:pt idx="176">
                  <c:v>53</c:v>
                </c:pt>
                <c:pt idx="177">
                  <c:v>46</c:v>
                </c:pt>
                <c:pt idx="178">
                  <c:v>40</c:v>
                </c:pt>
                <c:pt idx="179">
                  <c:v>36</c:v>
                </c:pt>
                <c:pt idx="180">
                  <c:v>32</c:v>
                </c:pt>
                <c:pt idx="181">
                  <c:v>27</c:v>
                </c:pt>
                <c:pt idx="182">
                  <c:v>24</c:v>
                </c:pt>
                <c:pt idx="183">
                  <c:v>20</c:v>
                </c:pt>
                <c:pt idx="184">
                  <c:v>18</c:v>
                </c:pt>
                <c:pt idx="185">
                  <c:v>15</c:v>
                </c:pt>
                <c:pt idx="186">
                  <c:v>13</c:v>
                </c:pt>
                <c:pt idx="187">
                  <c:v>11</c:v>
                </c:pt>
                <c:pt idx="188">
                  <c:v>9</c:v>
                </c:pt>
                <c:pt idx="189">
                  <c:v>7</c:v>
                </c:pt>
                <c:pt idx="190">
                  <c:v>7</c:v>
                </c:pt>
                <c:pt idx="191">
                  <c:v>4</c:v>
                </c:pt>
                <c:pt idx="192">
                  <c:v>2</c:v>
                </c:pt>
                <c:pt idx="193">
                  <c:v>180</c:v>
                </c:pt>
                <c:pt idx="194">
                  <c:v>200</c:v>
                </c:pt>
                <c:pt idx="195">
                  <c:v>160</c:v>
                </c:pt>
                <c:pt idx="196">
                  <c:v>140</c:v>
                </c:pt>
                <c:pt idx="197">
                  <c:v>120</c:v>
                </c:pt>
                <c:pt idx="198">
                  <c:v>100</c:v>
                </c:pt>
                <c:pt idx="199">
                  <c:v>80</c:v>
                </c:pt>
                <c:pt idx="200">
                  <c:v>60</c:v>
                </c:pt>
                <c:pt idx="201">
                  <c:v>40</c:v>
                </c:pt>
                <c:pt idx="202">
                  <c:v>20</c:v>
                </c:pt>
                <c:pt idx="203">
                  <c:v>3</c:v>
                </c:pt>
                <c:pt idx="204">
                  <c:v>280</c:v>
                </c:pt>
                <c:pt idx="205">
                  <c:v>280</c:v>
                </c:pt>
                <c:pt idx="206">
                  <c:v>271</c:v>
                </c:pt>
                <c:pt idx="207">
                  <c:v>244</c:v>
                </c:pt>
                <c:pt idx="208">
                  <c:v>206</c:v>
                </c:pt>
                <c:pt idx="209">
                  <c:v>190</c:v>
                </c:pt>
                <c:pt idx="210">
                  <c:v>167</c:v>
                </c:pt>
                <c:pt idx="211">
                  <c:v>147</c:v>
                </c:pt>
                <c:pt idx="212">
                  <c:v>127</c:v>
                </c:pt>
                <c:pt idx="213">
                  <c:v>111</c:v>
                </c:pt>
                <c:pt idx="214">
                  <c:v>98</c:v>
                </c:pt>
                <c:pt idx="215">
                  <c:v>84</c:v>
                </c:pt>
                <c:pt idx="216">
                  <c:v>71</c:v>
                </c:pt>
                <c:pt idx="217">
                  <c:v>58</c:v>
                </c:pt>
                <c:pt idx="218">
                  <c:v>49</c:v>
                </c:pt>
                <c:pt idx="219">
                  <c:v>40</c:v>
                </c:pt>
                <c:pt idx="220">
                  <c:v>35</c:v>
                </c:pt>
                <c:pt idx="221">
                  <c:v>27</c:v>
                </c:pt>
                <c:pt idx="222">
                  <c:v>22</c:v>
                </c:pt>
                <c:pt idx="223">
                  <c:v>18</c:v>
                </c:pt>
                <c:pt idx="224">
                  <c:v>15</c:v>
                </c:pt>
                <c:pt idx="225">
                  <c:v>13</c:v>
                </c:pt>
                <c:pt idx="226">
                  <c:v>11</c:v>
                </c:pt>
                <c:pt idx="227">
                  <c:v>9</c:v>
                </c:pt>
                <c:pt idx="228">
                  <c:v>8</c:v>
                </c:pt>
                <c:pt idx="229">
                  <c:v>7</c:v>
                </c:pt>
                <c:pt idx="230">
                  <c:v>4</c:v>
                </c:pt>
                <c:pt idx="231">
                  <c:v>3</c:v>
                </c:pt>
                <c:pt idx="232">
                  <c:v>3</c:v>
                </c:pt>
                <c:pt idx="233">
                  <c:v>280</c:v>
                </c:pt>
                <c:pt idx="234">
                  <c:v>273</c:v>
                </c:pt>
                <c:pt idx="235">
                  <c:v>260</c:v>
                </c:pt>
                <c:pt idx="236">
                  <c:v>240</c:v>
                </c:pt>
                <c:pt idx="237">
                  <c:v>218</c:v>
                </c:pt>
                <c:pt idx="238">
                  <c:v>196</c:v>
                </c:pt>
                <c:pt idx="239">
                  <c:v>180</c:v>
                </c:pt>
                <c:pt idx="240">
                  <c:v>258</c:v>
                </c:pt>
                <c:pt idx="241">
                  <c:v>223</c:v>
                </c:pt>
                <c:pt idx="242">
                  <c:v>271</c:v>
                </c:pt>
                <c:pt idx="243">
                  <c:v>271</c:v>
                </c:pt>
                <c:pt idx="244">
                  <c:v>261</c:v>
                </c:pt>
                <c:pt idx="245">
                  <c:v>232</c:v>
                </c:pt>
                <c:pt idx="246">
                  <c:v>191</c:v>
                </c:pt>
                <c:pt idx="247">
                  <c:v>176</c:v>
                </c:pt>
                <c:pt idx="248">
                  <c:v>156</c:v>
                </c:pt>
                <c:pt idx="249">
                  <c:v>133</c:v>
                </c:pt>
                <c:pt idx="250">
                  <c:v>113</c:v>
                </c:pt>
                <c:pt idx="251">
                  <c:v>98</c:v>
                </c:pt>
                <c:pt idx="252">
                  <c:v>84</c:v>
                </c:pt>
                <c:pt idx="253">
                  <c:v>70</c:v>
                </c:pt>
                <c:pt idx="254">
                  <c:v>58</c:v>
                </c:pt>
                <c:pt idx="255">
                  <c:v>47</c:v>
                </c:pt>
                <c:pt idx="256">
                  <c:v>38</c:v>
                </c:pt>
                <c:pt idx="257">
                  <c:v>31</c:v>
                </c:pt>
                <c:pt idx="258">
                  <c:v>24</c:v>
                </c:pt>
                <c:pt idx="259">
                  <c:v>18</c:v>
                </c:pt>
                <c:pt idx="260">
                  <c:v>13</c:v>
                </c:pt>
                <c:pt idx="261">
                  <c:v>9</c:v>
                </c:pt>
                <c:pt idx="262">
                  <c:v>8</c:v>
                </c:pt>
                <c:pt idx="263">
                  <c:v>5</c:v>
                </c:pt>
                <c:pt idx="264">
                  <c:v>2</c:v>
                </c:pt>
                <c:pt idx="265">
                  <c:v>260</c:v>
                </c:pt>
                <c:pt idx="266">
                  <c:v>240</c:v>
                </c:pt>
                <c:pt idx="267">
                  <c:v>220</c:v>
                </c:pt>
                <c:pt idx="268">
                  <c:v>200</c:v>
                </c:pt>
                <c:pt idx="269">
                  <c:v>180</c:v>
                </c:pt>
                <c:pt idx="270">
                  <c:v>175</c:v>
                </c:pt>
                <c:pt idx="271">
                  <c:v>173</c:v>
                </c:pt>
                <c:pt idx="272">
                  <c:v>247</c:v>
                </c:pt>
                <c:pt idx="273">
                  <c:v>210</c:v>
                </c:pt>
                <c:pt idx="274">
                  <c:v>53</c:v>
                </c:pt>
                <c:pt idx="275">
                  <c:v>15</c:v>
                </c:pt>
                <c:pt idx="276">
                  <c:v>19</c:v>
                </c:pt>
                <c:pt idx="277">
                  <c:v>23</c:v>
                </c:pt>
                <c:pt idx="278">
                  <c:v>27</c:v>
                </c:pt>
                <c:pt idx="279">
                  <c:v>29</c:v>
                </c:pt>
                <c:pt idx="280">
                  <c:v>32</c:v>
                </c:pt>
                <c:pt idx="281">
                  <c:v>35</c:v>
                </c:pt>
                <c:pt idx="282">
                  <c:v>40</c:v>
                </c:pt>
                <c:pt idx="283">
                  <c:v>43</c:v>
                </c:pt>
                <c:pt idx="284">
                  <c:v>47</c:v>
                </c:pt>
                <c:pt idx="285">
                  <c:v>51</c:v>
                </c:pt>
                <c:pt idx="286">
                  <c:v>24</c:v>
                </c:pt>
                <c:pt idx="287">
                  <c:v>7</c:v>
                </c:pt>
                <c:pt idx="288">
                  <c:v>2</c:v>
                </c:pt>
                <c:pt idx="289">
                  <c:v>447</c:v>
                </c:pt>
                <c:pt idx="290">
                  <c:v>449</c:v>
                </c:pt>
                <c:pt idx="291">
                  <c:v>451</c:v>
                </c:pt>
                <c:pt idx="292">
                  <c:v>452</c:v>
                </c:pt>
                <c:pt idx="293">
                  <c:v>453</c:v>
                </c:pt>
                <c:pt idx="294">
                  <c:v>451</c:v>
                </c:pt>
                <c:pt idx="295">
                  <c:v>450</c:v>
                </c:pt>
                <c:pt idx="296">
                  <c:v>445</c:v>
                </c:pt>
                <c:pt idx="297">
                  <c:v>440</c:v>
                </c:pt>
                <c:pt idx="298">
                  <c:v>432</c:v>
                </c:pt>
                <c:pt idx="299">
                  <c:v>417</c:v>
                </c:pt>
                <c:pt idx="300">
                  <c:v>400</c:v>
                </c:pt>
                <c:pt idx="301">
                  <c:v>380</c:v>
                </c:pt>
                <c:pt idx="302">
                  <c:v>360</c:v>
                </c:pt>
                <c:pt idx="303">
                  <c:v>340</c:v>
                </c:pt>
                <c:pt idx="304">
                  <c:v>320</c:v>
                </c:pt>
                <c:pt idx="305">
                  <c:v>301</c:v>
                </c:pt>
                <c:pt idx="306">
                  <c:v>280</c:v>
                </c:pt>
                <c:pt idx="307">
                  <c:v>260</c:v>
                </c:pt>
                <c:pt idx="308">
                  <c:v>240</c:v>
                </c:pt>
                <c:pt idx="309">
                  <c:v>220</c:v>
                </c:pt>
                <c:pt idx="310">
                  <c:v>200</c:v>
                </c:pt>
                <c:pt idx="311">
                  <c:v>180</c:v>
                </c:pt>
                <c:pt idx="312">
                  <c:v>160</c:v>
                </c:pt>
                <c:pt idx="313">
                  <c:v>142</c:v>
                </c:pt>
                <c:pt idx="314">
                  <c:v>448</c:v>
                </c:pt>
                <c:pt idx="315">
                  <c:v>451</c:v>
                </c:pt>
                <c:pt idx="316">
                  <c:v>453</c:v>
                </c:pt>
                <c:pt idx="317">
                  <c:v>451</c:v>
                </c:pt>
                <c:pt idx="318">
                  <c:v>451</c:v>
                </c:pt>
                <c:pt idx="319">
                  <c:v>447</c:v>
                </c:pt>
                <c:pt idx="320">
                  <c:v>444</c:v>
                </c:pt>
                <c:pt idx="321">
                  <c:v>434</c:v>
                </c:pt>
                <c:pt idx="322">
                  <c:v>426</c:v>
                </c:pt>
                <c:pt idx="323">
                  <c:v>453</c:v>
                </c:pt>
                <c:pt idx="324">
                  <c:v>390</c:v>
                </c:pt>
                <c:pt idx="325">
                  <c:v>369</c:v>
                </c:pt>
                <c:pt idx="326">
                  <c:v>349</c:v>
                </c:pt>
                <c:pt idx="327">
                  <c:v>331</c:v>
                </c:pt>
                <c:pt idx="328">
                  <c:v>310</c:v>
                </c:pt>
                <c:pt idx="329">
                  <c:v>290</c:v>
                </c:pt>
                <c:pt idx="330">
                  <c:v>269</c:v>
                </c:pt>
                <c:pt idx="331">
                  <c:v>250</c:v>
                </c:pt>
                <c:pt idx="332">
                  <c:v>229</c:v>
                </c:pt>
                <c:pt idx="333">
                  <c:v>210</c:v>
                </c:pt>
                <c:pt idx="334">
                  <c:v>191</c:v>
                </c:pt>
                <c:pt idx="335">
                  <c:v>171</c:v>
                </c:pt>
                <c:pt idx="336">
                  <c:v>151</c:v>
                </c:pt>
                <c:pt idx="337">
                  <c:v>138</c:v>
                </c:pt>
                <c:pt idx="338">
                  <c:v>134</c:v>
                </c:pt>
                <c:pt idx="339">
                  <c:v>132</c:v>
                </c:pt>
                <c:pt idx="340">
                  <c:v>132</c:v>
                </c:pt>
                <c:pt idx="341">
                  <c:v>137</c:v>
                </c:pt>
                <c:pt idx="342">
                  <c:v>410</c:v>
                </c:pt>
                <c:pt idx="343">
                  <c:v>260</c:v>
                </c:pt>
                <c:pt idx="344">
                  <c:v>100</c:v>
                </c:pt>
                <c:pt idx="345">
                  <c:v>93</c:v>
                </c:pt>
                <c:pt idx="346">
                  <c:v>87</c:v>
                </c:pt>
                <c:pt idx="347">
                  <c:v>83</c:v>
                </c:pt>
                <c:pt idx="348">
                  <c:v>80</c:v>
                </c:pt>
                <c:pt idx="349">
                  <c:v>80</c:v>
                </c:pt>
                <c:pt idx="350">
                  <c:v>80</c:v>
                </c:pt>
                <c:pt idx="351">
                  <c:v>240</c:v>
                </c:pt>
                <c:pt idx="352">
                  <c:v>220</c:v>
                </c:pt>
                <c:pt idx="353">
                  <c:v>200</c:v>
                </c:pt>
                <c:pt idx="354">
                  <c:v>180</c:v>
                </c:pt>
                <c:pt idx="355">
                  <c:v>160</c:v>
                </c:pt>
                <c:pt idx="356">
                  <c:v>140</c:v>
                </c:pt>
                <c:pt idx="357">
                  <c:v>120</c:v>
                </c:pt>
                <c:pt idx="358">
                  <c:v>80</c:v>
                </c:pt>
                <c:pt idx="359">
                  <c:v>80</c:v>
                </c:pt>
                <c:pt idx="360">
                  <c:v>80</c:v>
                </c:pt>
                <c:pt idx="361">
                  <c:v>80</c:v>
                </c:pt>
                <c:pt idx="362">
                  <c:v>80</c:v>
                </c:pt>
                <c:pt idx="363">
                  <c:v>80</c:v>
                </c:pt>
                <c:pt idx="364">
                  <c:v>80</c:v>
                </c:pt>
                <c:pt idx="365">
                  <c:v>80</c:v>
                </c:pt>
                <c:pt idx="366">
                  <c:v>80</c:v>
                </c:pt>
                <c:pt idx="367">
                  <c:v>218</c:v>
                </c:pt>
                <c:pt idx="368">
                  <c:v>216</c:v>
                </c:pt>
                <c:pt idx="369">
                  <c:v>213</c:v>
                </c:pt>
                <c:pt idx="370">
                  <c:v>211</c:v>
                </c:pt>
                <c:pt idx="371">
                  <c:v>208</c:v>
                </c:pt>
                <c:pt idx="372">
                  <c:v>205</c:v>
                </c:pt>
                <c:pt idx="373">
                  <c:v>202</c:v>
                </c:pt>
                <c:pt idx="374">
                  <c:v>200</c:v>
                </c:pt>
                <c:pt idx="375">
                  <c:v>197</c:v>
                </c:pt>
                <c:pt idx="376">
                  <c:v>195</c:v>
                </c:pt>
                <c:pt idx="377">
                  <c:v>192</c:v>
                </c:pt>
                <c:pt idx="378">
                  <c:v>188</c:v>
                </c:pt>
                <c:pt idx="379">
                  <c:v>184</c:v>
                </c:pt>
                <c:pt idx="380">
                  <c:v>180</c:v>
                </c:pt>
                <c:pt idx="381">
                  <c:v>177</c:v>
                </c:pt>
                <c:pt idx="382">
                  <c:v>172</c:v>
                </c:pt>
                <c:pt idx="383">
                  <c:v>167</c:v>
                </c:pt>
                <c:pt idx="384">
                  <c:v>160</c:v>
                </c:pt>
                <c:pt idx="385">
                  <c:v>156</c:v>
                </c:pt>
                <c:pt idx="386">
                  <c:v>149</c:v>
                </c:pt>
                <c:pt idx="387">
                  <c:v>144</c:v>
                </c:pt>
                <c:pt idx="388">
                  <c:v>555</c:v>
                </c:pt>
                <c:pt idx="389">
                  <c:v>544</c:v>
                </c:pt>
                <c:pt idx="390">
                  <c:v>535</c:v>
                </c:pt>
                <c:pt idx="391">
                  <c:v>522</c:v>
                </c:pt>
                <c:pt idx="392">
                  <c:v>509</c:v>
                </c:pt>
                <c:pt idx="393">
                  <c:v>496</c:v>
                </c:pt>
                <c:pt idx="394">
                  <c:v>483</c:v>
                </c:pt>
                <c:pt idx="395">
                  <c:v>470</c:v>
                </c:pt>
                <c:pt idx="396">
                  <c:v>457</c:v>
                </c:pt>
                <c:pt idx="397">
                  <c:v>445</c:v>
                </c:pt>
                <c:pt idx="398">
                  <c:v>435</c:v>
                </c:pt>
                <c:pt idx="399">
                  <c:v>428</c:v>
                </c:pt>
              </c:numCache>
            </c:numRef>
          </c:yVal>
          <c:smooth val="0"/>
        </c:ser>
        <c:ser>
          <c:idx val="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C0C0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808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80FF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80206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FFFFC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A0E0E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circle"/>
              <c:size val="6"/>
              <c:spPr>
                <a:solidFill>
                  <a:srgbClr val="60008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'有機概念図（カラーマーク）'!$C$29:$C$31</c:f>
              <c:numCache/>
            </c:numRef>
          </c:xVal>
          <c:yVal>
            <c:numRef>
              <c:f>'有機概念図（カラーマーク）'!$B$29:$B$31</c:f>
              <c:numCache/>
            </c:numRef>
          </c:yVal>
          <c:smooth val="0"/>
        </c:ser>
        <c:axId val="42411419"/>
        <c:axId val="46158452"/>
      </c:scatterChart>
      <c:valAx>
        <c:axId val="42411419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有機性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Ｏ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158452"/>
        <c:crosses val="autoZero"/>
        <c:crossBetween val="midCat"/>
        <c:dispUnits/>
        <c:majorUnit val="200"/>
        <c:minorUnit val="50"/>
      </c:valAx>
      <c:valAx>
        <c:axId val="4615845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無機性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Ｉ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2411419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</a:rPr>
              <a:t>有機概念図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235"/>
          <c:w val="0.899"/>
          <c:h val="0.78925"/>
        </c:manualLayout>
      </c:layout>
      <c:scatterChart>
        <c:scatterStyle val="lineMarker"/>
        <c:varyColors val="0"/>
        <c:ser>
          <c:idx val="5"/>
          <c:order val="0"/>
          <c:tx>
            <c:v>分画線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サンプル!$A$62:$A$110</c:f>
              <c:numCache/>
            </c:numRef>
          </c:xVal>
          <c:yVal>
            <c:numRef>
              <c:f>サンプル!$B$62:$B$110</c:f>
              <c:numCache/>
            </c:numRef>
          </c:yVal>
          <c:smooth val="0"/>
        </c:ser>
        <c:ser>
          <c:idx val="6"/>
          <c:order val="1"/>
          <c:tx>
            <c:v>生理作用圏の境界上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サンプル!$A$62:$A$91</c:f>
              <c:numCache/>
            </c:numRef>
          </c:xVal>
          <c:yVal>
            <c:numRef>
              <c:f>サンプル!$C$62:$C$91</c:f>
              <c:numCache/>
            </c:numRef>
          </c:yVal>
          <c:smooth val="0"/>
        </c:ser>
        <c:ser>
          <c:idx val="7"/>
          <c:order val="2"/>
          <c:tx>
            <c:v>生理作用圏の境界下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サンプル!$A$62:$A$111</c:f>
              <c:numCache/>
            </c:numRef>
          </c:xVal>
          <c:yVal>
            <c:numRef>
              <c:f>サンプル!$D$62:$D$111</c:f>
              <c:numCache/>
            </c:numRef>
          </c:yVal>
          <c:smooth val="0"/>
        </c:ser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80"/>
              </a:solidFill>
              <a:ln>
                <a:noFill/>
              </a:ln>
            </c:spPr>
          </c:marker>
          <c:xVal>
            <c:numRef>
              <c:f>サンプル!$Q$61:$Q$460</c:f>
              <c:numCache/>
            </c:numRef>
          </c:xVal>
          <c:yVal>
            <c:numRef>
              <c:f>サンプル!$R$61:$R$460</c:f>
              <c:numCache/>
            </c:numRef>
          </c:yVal>
          <c:smooth val="0"/>
        </c:ser>
        <c:ser>
          <c:idx val="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サンプル!$C$23:$C$25</c:f>
              <c:numCache/>
            </c:numRef>
          </c:xVal>
          <c:yVal>
            <c:numRef>
              <c:f>サンプル!$B$23:$B$25</c:f>
              <c:numCache/>
            </c:numRef>
          </c:yVal>
          <c:smooth val="0"/>
        </c:ser>
        <c:ser>
          <c:idx val="2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206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サンプル!$C$26:$C$29</c:f>
              <c:numCache/>
            </c:numRef>
          </c:xVal>
          <c:yVal>
            <c:numRef>
              <c:f>サンプル!$B$26:$B$29</c:f>
              <c:numCache/>
            </c:numRef>
          </c:yVal>
          <c:smooth val="0"/>
        </c:ser>
        <c:ser>
          <c:idx val="3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サンプル!$C$30:$C$33</c:f>
              <c:numCache/>
            </c:numRef>
          </c:xVal>
          <c:yVal>
            <c:numRef>
              <c:f>サンプル!$B$30:$B$33</c:f>
              <c:numCache/>
            </c:numRef>
          </c:yVal>
          <c:smooth val="0"/>
        </c:ser>
        <c:ser>
          <c:idx val="4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サンプル!$C$34:$C$37</c:f>
              <c:numCache/>
            </c:numRef>
          </c:xVal>
          <c:yVal>
            <c:numRef>
              <c:f>サンプル!$B$34:$B$37</c:f>
              <c:numCache/>
            </c:numRef>
          </c:yVal>
          <c:smooth val="0"/>
        </c:ser>
        <c:axId val="12772885"/>
        <c:axId val="47847102"/>
      </c:scatterChart>
      <c:valAx>
        <c:axId val="12772885"/>
        <c:scaling>
          <c:orientation val="minMax"/>
          <c:max val="1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有機性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Ｏ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7847102"/>
        <c:crosses val="autoZero"/>
        <c:crossBetween val="midCat"/>
        <c:dispUnits/>
        <c:majorUnit val="200"/>
        <c:minorUnit val="50"/>
      </c:valAx>
      <c:valAx>
        <c:axId val="47847102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無機性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825" b="0" i="0" u="none" baseline="0">
                    <a:solidFill>
                      <a:srgbClr val="000000"/>
                    </a:solidFill>
                  </a:rPr>
                  <a:t>Ｉ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2772885"/>
        <c:crosses val="autoZero"/>
        <c:crossBetween val="midCat"/>
        <c:dispUnits/>
        <c:majorUnit val="2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23</xdr:row>
      <xdr:rowOff>0</xdr:rowOff>
    </xdr:from>
    <xdr:to>
      <xdr:col>16</xdr:col>
      <xdr:colOff>0</xdr:colOff>
      <xdr:row>47</xdr:row>
      <xdr:rowOff>9525</xdr:rowOff>
    </xdr:to>
    <xdr:graphicFrame>
      <xdr:nvGraphicFramePr>
        <xdr:cNvPr id="1" name="Chart 2"/>
        <xdr:cNvGraphicFramePr/>
      </xdr:nvGraphicFramePr>
      <xdr:xfrm>
        <a:off x="4238625" y="2628900"/>
        <a:ext cx="4791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1095375</xdr:colOff>
      <xdr:row>28</xdr:row>
      <xdr:rowOff>19050</xdr:rowOff>
    </xdr:to>
    <xdr:pic>
      <xdr:nvPicPr>
        <xdr:cNvPr id="2" name="AddDat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90850"/>
          <a:ext cx="1095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904875</xdr:colOff>
      <xdr:row>30</xdr:row>
      <xdr:rowOff>85725</xdr:rowOff>
    </xdr:to>
    <xdr:pic>
      <xdr:nvPicPr>
        <xdr:cNvPr id="3" name="Clear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90900"/>
          <a:ext cx="904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23</xdr:row>
      <xdr:rowOff>0</xdr:rowOff>
    </xdr:from>
    <xdr:to>
      <xdr:col>16</xdr:col>
      <xdr:colOff>0</xdr:colOff>
      <xdr:row>47</xdr:row>
      <xdr:rowOff>9525</xdr:rowOff>
    </xdr:to>
    <xdr:graphicFrame>
      <xdr:nvGraphicFramePr>
        <xdr:cNvPr id="1" name="Chart 1"/>
        <xdr:cNvGraphicFramePr/>
      </xdr:nvGraphicFramePr>
      <xdr:xfrm>
        <a:off x="4238625" y="2628900"/>
        <a:ext cx="4791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1085850</xdr:colOff>
      <xdr:row>28</xdr:row>
      <xdr:rowOff>19050</xdr:rowOff>
    </xdr:to>
    <xdr:pic>
      <xdr:nvPicPr>
        <xdr:cNvPr id="2" name="AddData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990850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123825</xdr:rowOff>
    </xdr:from>
    <xdr:to>
      <xdr:col>0</xdr:col>
      <xdr:colOff>904875</xdr:colOff>
      <xdr:row>30</xdr:row>
      <xdr:rowOff>76200</xdr:rowOff>
    </xdr:to>
    <xdr:pic>
      <xdr:nvPicPr>
        <xdr:cNvPr id="3" name="ClearDa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81375"/>
          <a:ext cx="9048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314325</xdr:colOff>
      <xdr:row>24</xdr:row>
      <xdr:rowOff>38100</xdr:rowOff>
    </xdr:from>
    <xdr:to>
      <xdr:col>9</xdr:col>
      <xdr:colOff>266700</xdr:colOff>
      <xdr:row>26</xdr:row>
      <xdr:rowOff>19050</xdr:rowOff>
    </xdr:to>
    <xdr:pic>
      <xdr:nvPicPr>
        <xdr:cNvPr id="4" name="DelLabel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2781300"/>
          <a:ext cx="9048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24</xdr:row>
      <xdr:rowOff>38100</xdr:rowOff>
    </xdr:from>
    <xdr:to>
      <xdr:col>8</xdr:col>
      <xdr:colOff>323850</xdr:colOff>
      <xdr:row>26</xdr:row>
      <xdr:rowOff>19050</xdr:rowOff>
    </xdr:to>
    <xdr:pic>
      <xdr:nvPicPr>
        <xdr:cNvPr id="5" name="VisibleLabe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781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20</xdr:row>
      <xdr:rowOff>104775</xdr:rowOff>
    </xdr:from>
    <xdr:to>
      <xdr:col>17</xdr:col>
      <xdr:colOff>104775</xdr:colOff>
      <xdr:row>45</xdr:row>
      <xdr:rowOff>38100</xdr:rowOff>
    </xdr:to>
    <xdr:graphicFrame>
      <xdr:nvGraphicFramePr>
        <xdr:cNvPr id="1" name="Chart 1"/>
        <xdr:cNvGraphicFramePr/>
      </xdr:nvGraphicFramePr>
      <xdr:xfrm>
        <a:off x="4191000" y="2390775"/>
        <a:ext cx="47244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62"/>
  <sheetViews>
    <sheetView tabSelected="1" zoomScalePageLayoutView="0" workbookViewId="0" topLeftCell="A1">
      <selection activeCell="Q12" sqref="Q12"/>
    </sheetView>
  </sheetViews>
  <sheetFormatPr defaultColWidth="9.59765625" defaultRowHeight="14.25"/>
  <cols>
    <col min="1" max="1" width="16.5" style="44" customWidth="1"/>
    <col min="2" max="2" width="4" style="44" customWidth="1"/>
    <col min="3" max="4" width="3.8984375" style="44" customWidth="1"/>
    <col min="5" max="5" width="11.09765625" style="44" customWidth="1"/>
    <col min="6" max="6" width="4" style="44" customWidth="1"/>
    <col min="7" max="8" width="3.8984375" style="44" customWidth="1"/>
    <col min="9" max="9" width="10" style="44" customWidth="1"/>
    <col min="10" max="10" width="4" style="44" customWidth="1"/>
    <col min="11" max="12" width="3.8984375" style="44" customWidth="1"/>
    <col min="13" max="13" width="10" style="44" customWidth="1"/>
    <col min="14" max="14" width="4" style="44" customWidth="1"/>
    <col min="15" max="16" width="3.8984375" style="44" customWidth="1"/>
    <col min="17" max="20" width="2.09765625" style="44" customWidth="1"/>
    <col min="21" max="16384" width="9.59765625" style="44" customWidth="1"/>
  </cols>
  <sheetData>
    <row r="1" spans="1:16" s="9" customFormat="1" ht="9" customHeight="1">
      <c r="A1" s="1" t="s">
        <v>198</v>
      </c>
      <c r="B1" s="2"/>
      <c r="C1" s="3">
        <f>20*B1</f>
        <v>0</v>
      </c>
      <c r="D1" s="3">
        <v>0</v>
      </c>
      <c r="E1" s="4" t="s">
        <v>1</v>
      </c>
      <c r="F1" s="5"/>
      <c r="G1" s="3">
        <f>60*F1</f>
        <v>0</v>
      </c>
      <c r="H1" s="3">
        <f>10*F1</f>
        <v>0</v>
      </c>
      <c r="I1" s="6" t="s">
        <v>2</v>
      </c>
      <c r="J1" s="7"/>
      <c r="K1" s="3">
        <v>0</v>
      </c>
      <c r="L1" s="3">
        <f>95*J1</f>
        <v>0</v>
      </c>
      <c r="M1" s="8" t="s">
        <v>3</v>
      </c>
      <c r="N1" s="5"/>
      <c r="O1" s="3">
        <f>40*N1</f>
        <v>0</v>
      </c>
      <c r="P1" s="3">
        <f>20*N1</f>
        <v>0</v>
      </c>
    </row>
    <row r="2" spans="1:16" s="9" customFormat="1" ht="9" customHeight="1">
      <c r="A2" s="10" t="s">
        <v>4</v>
      </c>
      <c r="B2" s="11"/>
      <c r="C2" s="3">
        <v>0</v>
      </c>
      <c r="D2" s="3">
        <f>2*B2</f>
        <v>0</v>
      </c>
      <c r="E2" s="12" t="s">
        <v>5</v>
      </c>
      <c r="F2" s="13"/>
      <c r="G2" s="3">
        <f>40*F2</f>
        <v>0</v>
      </c>
      <c r="H2" s="3">
        <f>10*F2</f>
        <v>0</v>
      </c>
      <c r="I2" s="14" t="s">
        <v>6</v>
      </c>
      <c r="J2" s="13"/>
      <c r="K2" s="3">
        <f>80*J2</f>
        <v>0</v>
      </c>
      <c r="L2" s="3">
        <f>10*J2</f>
        <v>0</v>
      </c>
      <c r="M2" s="14" t="s">
        <v>7</v>
      </c>
      <c r="N2" s="13"/>
      <c r="O2" s="3">
        <f>60*N2</f>
        <v>0</v>
      </c>
      <c r="P2" s="3">
        <f>40*N2</f>
        <v>0</v>
      </c>
    </row>
    <row r="3" spans="1:16" s="9" customFormat="1" ht="9" customHeight="1">
      <c r="A3" s="10" t="s">
        <v>8</v>
      </c>
      <c r="B3" s="11"/>
      <c r="C3" s="3">
        <v>0</v>
      </c>
      <c r="D3" s="3">
        <f>3*B3</f>
        <v>0</v>
      </c>
      <c r="E3" s="12" t="s">
        <v>9</v>
      </c>
      <c r="F3" s="13"/>
      <c r="G3" s="3">
        <f>20*F3</f>
        <v>0</v>
      </c>
      <c r="H3" s="3">
        <f>70*F3</f>
        <v>0</v>
      </c>
      <c r="I3" s="14" t="s">
        <v>10</v>
      </c>
      <c r="J3" s="13"/>
      <c r="K3" s="3">
        <v>0</v>
      </c>
      <c r="L3" s="3">
        <f>70*J3</f>
        <v>0</v>
      </c>
      <c r="M3" s="15" t="s">
        <v>11</v>
      </c>
      <c r="N3" s="16"/>
      <c r="O3" s="3">
        <v>0</v>
      </c>
      <c r="P3" s="3">
        <f>40*N3</f>
        <v>0</v>
      </c>
    </row>
    <row r="4" spans="1:16" s="9" customFormat="1" ht="9" customHeight="1">
      <c r="A4" s="10" t="s">
        <v>12</v>
      </c>
      <c r="B4" s="11"/>
      <c r="C4" s="3">
        <f>-10*B4</f>
        <v>0</v>
      </c>
      <c r="D4" s="3">
        <v>0</v>
      </c>
      <c r="E4" s="17" t="s">
        <v>13</v>
      </c>
      <c r="F4" s="16"/>
      <c r="G4" s="3">
        <v>0</v>
      </c>
      <c r="H4" s="3">
        <f>50*F4</f>
        <v>0</v>
      </c>
      <c r="I4" s="14" t="s">
        <v>14</v>
      </c>
      <c r="J4" s="13"/>
      <c r="K4" s="3">
        <f>20*J4</f>
        <v>0</v>
      </c>
      <c r="L4" s="3">
        <f>40*J4</f>
        <v>0</v>
      </c>
      <c r="M4" s="14" t="s">
        <v>15</v>
      </c>
      <c r="N4" s="13"/>
      <c r="O4" s="3">
        <f>20*N4</f>
        <v>0</v>
      </c>
      <c r="P4" s="3">
        <f>220*N4</f>
        <v>0</v>
      </c>
    </row>
    <row r="5" spans="1:16" s="9" customFormat="1" ht="9" customHeight="1">
      <c r="A5" s="10" t="s">
        <v>16</v>
      </c>
      <c r="B5" s="18"/>
      <c r="C5" s="3">
        <f>-20*B5</f>
        <v>0</v>
      </c>
      <c r="D5" s="3">
        <v>0</v>
      </c>
      <c r="E5" s="17" t="s">
        <v>17</v>
      </c>
      <c r="F5" s="16"/>
      <c r="G5" s="3">
        <v>0</v>
      </c>
      <c r="H5" s="3">
        <f>65*F5</f>
        <v>0</v>
      </c>
      <c r="I5" s="14" t="s">
        <v>18</v>
      </c>
      <c r="J5" s="13"/>
      <c r="K5" s="3">
        <f>10*J5</f>
        <v>0</v>
      </c>
      <c r="L5" s="3">
        <f>30*J5</f>
        <v>0</v>
      </c>
      <c r="M5" s="15" t="s">
        <v>19</v>
      </c>
      <c r="N5" s="16"/>
      <c r="O5" s="3">
        <f>20*N5</f>
        <v>0</v>
      </c>
      <c r="P5" s="3">
        <f>70*N5</f>
        <v>0</v>
      </c>
    </row>
    <row r="6" spans="1:16" s="9" customFormat="1" ht="9" customHeight="1">
      <c r="A6" s="10" t="s">
        <v>20</v>
      </c>
      <c r="B6" s="18"/>
      <c r="C6" s="3">
        <v>0</v>
      </c>
      <c r="D6" s="3">
        <f>15*B6</f>
        <v>0</v>
      </c>
      <c r="E6" s="12" t="s">
        <v>21</v>
      </c>
      <c r="F6" s="13"/>
      <c r="G6" s="3">
        <v>0</v>
      </c>
      <c r="H6" s="3">
        <f>200*F6</f>
        <v>0</v>
      </c>
      <c r="I6" s="14" t="s">
        <v>22</v>
      </c>
      <c r="J6" s="13"/>
      <c r="K6" s="3">
        <f>70*J6</f>
        <v>0</v>
      </c>
      <c r="L6" s="3">
        <f>75*J6</f>
        <v>0</v>
      </c>
      <c r="M6" s="15" t="s">
        <v>23</v>
      </c>
      <c r="N6" s="16"/>
      <c r="O6" s="3">
        <f>20*N6</f>
        <v>0</v>
      </c>
      <c r="P6" s="3">
        <f>185*N6</f>
        <v>0</v>
      </c>
    </row>
    <row r="7" spans="1:16" s="9" customFormat="1" ht="9" customHeight="1">
      <c r="A7" s="10" t="s">
        <v>24</v>
      </c>
      <c r="B7" s="18"/>
      <c r="C7" s="3">
        <v>0</v>
      </c>
      <c r="D7" s="3">
        <f>60*B7</f>
        <v>0</v>
      </c>
      <c r="E7" s="12" t="s">
        <v>25</v>
      </c>
      <c r="F7" s="13"/>
      <c r="G7" s="3">
        <v>0</v>
      </c>
      <c r="H7" s="3">
        <f>230*F7</f>
        <v>0</v>
      </c>
      <c r="I7" s="14" t="s">
        <v>26</v>
      </c>
      <c r="J7" s="13"/>
      <c r="K7" s="3">
        <v>0</v>
      </c>
      <c r="L7" s="3">
        <f>220*J7</f>
        <v>0</v>
      </c>
      <c r="M7" s="15" t="s">
        <v>27</v>
      </c>
      <c r="N7" s="16"/>
      <c r="O7" s="3">
        <f>20*N7</f>
        <v>0</v>
      </c>
      <c r="P7" s="3">
        <f>250*N7</f>
        <v>0</v>
      </c>
    </row>
    <row r="8" spans="1:16" s="9" customFormat="1" ht="9" customHeight="1">
      <c r="A8" s="10" t="s">
        <v>28</v>
      </c>
      <c r="B8" s="18"/>
      <c r="C8" s="3">
        <v>0</v>
      </c>
      <c r="D8" s="3">
        <f>105*B8</f>
        <v>0</v>
      </c>
      <c r="E8" s="17" t="s">
        <v>29</v>
      </c>
      <c r="F8" s="16"/>
      <c r="G8" s="3">
        <v>0</v>
      </c>
      <c r="H8" s="3">
        <f>240*F8</f>
        <v>0</v>
      </c>
      <c r="I8" s="15" t="s">
        <v>30</v>
      </c>
      <c r="J8" s="16"/>
      <c r="K8" s="3">
        <v>0</v>
      </c>
      <c r="L8" s="3">
        <f>80*J8</f>
        <v>0</v>
      </c>
      <c r="M8" s="15" t="s">
        <v>31</v>
      </c>
      <c r="N8" s="16"/>
      <c r="O8" s="3">
        <f>30*N8</f>
        <v>0</v>
      </c>
      <c r="P8" s="3">
        <f>30*N8</f>
        <v>0</v>
      </c>
    </row>
    <row r="9" spans="1:16" s="9" customFormat="1" ht="9" customHeight="1">
      <c r="A9" s="10" t="s">
        <v>32</v>
      </c>
      <c r="B9" s="18"/>
      <c r="C9" s="3">
        <v>0</v>
      </c>
      <c r="D9" s="3">
        <f>105*B9</f>
        <v>0</v>
      </c>
      <c r="E9" s="17" t="s">
        <v>33</v>
      </c>
      <c r="F9" s="16"/>
      <c r="G9" s="3">
        <v>0</v>
      </c>
      <c r="H9" s="3">
        <f>250*F9</f>
        <v>0</v>
      </c>
      <c r="I9" s="15" t="s">
        <v>34</v>
      </c>
      <c r="J9" s="16"/>
      <c r="K9" s="3">
        <v>0</v>
      </c>
      <c r="L9" s="3">
        <f>250*J9</f>
        <v>0</v>
      </c>
      <c r="M9" s="14" t="s">
        <v>35</v>
      </c>
      <c r="N9" s="13"/>
      <c r="O9" s="3">
        <f>40*N9</f>
        <v>0</v>
      </c>
      <c r="P9" s="3">
        <f>20*N9</f>
        <v>0</v>
      </c>
    </row>
    <row r="10" spans="1:16" s="9" customFormat="1" ht="9" customHeight="1">
      <c r="A10" s="10" t="s">
        <v>36</v>
      </c>
      <c r="B10" s="18"/>
      <c r="C10" s="3">
        <v>0</v>
      </c>
      <c r="D10" s="3">
        <f>10*B10</f>
        <v>0</v>
      </c>
      <c r="E10" s="17" t="s">
        <v>37</v>
      </c>
      <c r="F10" s="16"/>
      <c r="G10" s="3">
        <v>0</v>
      </c>
      <c r="H10" s="3">
        <f>110*F10</f>
        <v>0</v>
      </c>
      <c r="I10" s="15" t="s">
        <v>38</v>
      </c>
      <c r="J10" s="16"/>
      <c r="K10" s="3">
        <v>0</v>
      </c>
      <c r="L10" s="3">
        <f>30*J10</f>
        <v>0</v>
      </c>
      <c r="M10" s="19" t="s">
        <v>39</v>
      </c>
      <c r="N10" s="20"/>
      <c r="O10" s="3">
        <f>50*N10</f>
        <v>0</v>
      </c>
      <c r="P10" s="3">
        <f>10*N10</f>
        <v>0</v>
      </c>
    </row>
    <row r="11" spans="1:16" s="9" customFormat="1" ht="9" customHeight="1">
      <c r="A11" s="10" t="s">
        <v>40</v>
      </c>
      <c r="B11" s="18"/>
      <c r="C11" s="3">
        <v>0</v>
      </c>
      <c r="D11" s="3">
        <f>120*B11</f>
        <v>0</v>
      </c>
      <c r="E11" s="12" t="s">
        <v>41</v>
      </c>
      <c r="F11" s="13"/>
      <c r="G11" s="3">
        <v>0</v>
      </c>
      <c r="H11" s="3">
        <f>150*F11</f>
        <v>0</v>
      </c>
      <c r="I11" s="14" t="s">
        <v>42</v>
      </c>
      <c r="J11" s="13"/>
      <c r="K11" s="3">
        <v>0</v>
      </c>
      <c r="L11" s="3">
        <f>210*J11</f>
        <v>0</v>
      </c>
      <c r="M11" s="14" t="s">
        <v>43</v>
      </c>
      <c r="N11" s="13"/>
      <c r="O11" s="3">
        <f>90*N11</f>
        <v>0</v>
      </c>
      <c r="P11" s="3">
        <f>80*N11</f>
        <v>0</v>
      </c>
    </row>
    <row r="12" spans="1:16" s="9" customFormat="1" ht="9" customHeight="1">
      <c r="A12" s="10" t="s">
        <v>44</v>
      </c>
      <c r="B12" s="21"/>
      <c r="C12" s="3">
        <v>0</v>
      </c>
      <c r="D12" s="3">
        <f>500*B12</f>
        <v>0</v>
      </c>
      <c r="E12" s="12" t="s">
        <v>45</v>
      </c>
      <c r="F12" s="13"/>
      <c r="G12" s="3">
        <v>0</v>
      </c>
      <c r="H12" s="3">
        <f>60*F12</f>
        <v>0</v>
      </c>
      <c r="I12" s="14" t="s">
        <v>46</v>
      </c>
      <c r="J12" s="13"/>
      <c r="K12" s="3">
        <v>0</v>
      </c>
      <c r="L12" s="3">
        <f>260*J12</f>
        <v>0</v>
      </c>
      <c r="M12" s="15" t="s">
        <v>47</v>
      </c>
      <c r="N12" s="16"/>
      <c r="O12" s="3">
        <f>40*N12</f>
        <v>0</v>
      </c>
      <c r="P12" s="3">
        <f>140*N12</f>
        <v>0</v>
      </c>
    </row>
    <row r="13" spans="1:16" s="9" customFormat="1" ht="9" customHeight="1">
      <c r="A13" s="10" t="s">
        <v>48</v>
      </c>
      <c r="B13" s="21"/>
      <c r="C13" s="3">
        <v>0</v>
      </c>
      <c r="D13" s="3">
        <f>400*B13</f>
        <v>0</v>
      </c>
      <c r="E13" s="17" t="s">
        <v>94</v>
      </c>
      <c r="F13" s="16"/>
      <c r="G13" s="3">
        <f>60*F13</f>
        <v>0</v>
      </c>
      <c r="H13" s="3">
        <f>80*F13</f>
        <v>0</v>
      </c>
      <c r="I13" s="14" t="s">
        <v>49</v>
      </c>
      <c r="J13" s="13"/>
      <c r="K13" s="3">
        <f>50*J13</f>
        <v>0</v>
      </c>
      <c r="L13" s="3">
        <f>50*J13</f>
        <v>0</v>
      </c>
      <c r="M13" s="15" t="s">
        <v>50</v>
      </c>
      <c r="N13" s="16"/>
      <c r="O13" s="3">
        <f>40*N13</f>
        <v>0</v>
      </c>
      <c r="P13" s="3">
        <f>170*N13</f>
        <v>0</v>
      </c>
    </row>
    <row r="14" spans="1:16" s="9" customFormat="1" ht="9" customHeight="1">
      <c r="A14" s="10" t="s">
        <v>51</v>
      </c>
      <c r="B14" s="21"/>
      <c r="C14" s="3">
        <v>0</v>
      </c>
      <c r="D14" s="3">
        <f>400*B14</f>
        <v>0</v>
      </c>
      <c r="E14" s="17" t="s">
        <v>95</v>
      </c>
      <c r="F14" s="13"/>
      <c r="G14" s="3">
        <f>60*F14</f>
        <v>0</v>
      </c>
      <c r="H14" s="3">
        <f>50*F14</f>
        <v>0</v>
      </c>
      <c r="I14" s="14" t="s">
        <v>52</v>
      </c>
      <c r="J14" s="13"/>
      <c r="K14" s="3">
        <f>70*J14</f>
        <v>0</v>
      </c>
      <c r="L14" s="3">
        <f>70*J14</f>
        <v>0</v>
      </c>
      <c r="M14" s="15" t="s">
        <v>53</v>
      </c>
      <c r="N14" s="16"/>
      <c r="O14" s="3">
        <v>0</v>
      </c>
      <c r="P14" s="3">
        <f>240*N14</f>
        <v>0</v>
      </c>
    </row>
    <row r="15" spans="1:16" s="9" customFormat="1" ht="9" customHeight="1">
      <c r="A15" s="15" t="s">
        <v>54</v>
      </c>
      <c r="B15" s="16"/>
      <c r="C15" s="3">
        <f>40*B15</f>
        <v>0</v>
      </c>
      <c r="D15" s="3">
        <f>70*B15</f>
        <v>0</v>
      </c>
      <c r="E15" s="12" t="s">
        <v>55</v>
      </c>
      <c r="F15" s="13"/>
      <c r="G15" s="3">
        <v>0</v>
      </c>
      <c r="H15" s="3">
        <f>230*F15</f>
        <v>0</v>
      </c>
      <c r="I15" s="15" t="s">
        <v>56</v>
      </c>
      <c r="J15" s="13"/>
      <c r="K15" s="3">
        <v>0</v>
      </c>
      <c r="L15" s="3">
        <f>170*J15</f>
        <v>0</v>
      </c>
      <c r="M15" s="14" t="s">
        <v>57</v>
      </c>
      <c r="N15" s="13"/>
      <c r="O15" s="3">
        <v>0</v>
      </c>
      <c r="P15" s="3">
        <f>250*N15</f>
        <v>0</v>
      </c>
    </row>
    <row r="16" spans="1:16" s="9" customFormat="1" ht="9" customHeight="1">
      <c r="A16" s="15" t="s">
        <v>58</v>
      </c>
      <c r="B16" s="16"/>
      <c r="C16" s="3">
        <f>60*B16</f>
        <v>0</v>
      </c>
      <c r="D16" s="3">
        <f>30*B16</f>
        <v>0</v>
      </c>
      <c r="E16" s="17" t="s">
        <v>96</v>
      </c>
      <c r="F16" s="16"/>
      <c r="G16" s="3">
        <f>60*F16</f>
        <v>0</v>
      </c>
      <c r="H16" s="3">
        <f>80*F16</f>
        <v>0</v>
      </c>
      <c r="I16" s="14" t="s">
        <v>59</v>
      </c>
      <c r="J16" s="13"/>
      <c r="K16" s="3">
        <v>0</v>
      </c>
      <c r="L16" s="3">
        <f>220*J16</f>
        <v>0</v>
      </c>
      <c r="M16" s="15" t="s">
        <v>60</v>
      </c>
      <c r="N16" s="16"/>
      <c r="O16" s="3">
        <v>0</v>
      </c>
      <c r="P16" s="3">
        <f>240*N16</f>
        <v>0</v>
      </c>
    </row>
    <row r="17" spans="1:16" s="9" customFormat="1" ht="9" customHeight="1">
      <c r="A17" s="15" t="s">
        <v>61</v>
      </c>
      <c r="B17" s="16"/>
      <c r="C17" s="3">
        <f>40*B17</f>
        <v>0</v>
      </c>
      <c r="D17" s="3">
        <f>250*B17</f>
        <v>0</v>
      </c>
      <c r="E17" s="17" t="s">
        <v>97</v>
      </c>
      <c r="F17" s="13"/>
      <c r="G17" s="3">
        <f>60*F17</f>
        <v>0</v>
      </c>
      <c r="H17" s="3">
        <f>50*F17</f>
        <v>0</v>
      </c>
      <c r="I17" s="14" t="s">
        <v>62</v>
      </c>
      <c r="J17" s="13"/>
      <c r="K17" s="3">
        <v>0</v>
      </c>
      <c r="L17" s="3">
        <f>250*J17</f>
        <v>0</v>
      </c>
      <c r="M17" s="15" t="s">
        <v>63</v>
      </c>
      <c r="N17" s="16"/>
      <c r="O17" s="3">
        <v>0</v>
      </c>
      <c r="P17" s="3">
        <f>260*N17</f>
        <v>0</v>
      </c>
    </row>
    <row r="18" spans="1:16" s="9" customFormat="1" ht="9" customHeight="1">
      <c r="A18" s="15" t="s">
        <v>64</v>
      </c>
      <c r="B18" s="16"/>
      <c r="C18" s="3">
        <v>0</v>
      </c>
      <c r="D18" s="3">
        <f>300*B18</f>
        <v>0</v>
      </c>
      <c r="E18" s="12" t="s">
        <v>65</v>
      </c>
      <c r="F18" s="13"/>
      <c r="G18" s="3">
        <f>80*F18</f>
        <v>0</v>
      </c>
      <c r="H18" s="3">
        <f>80*F18</f>
        <v>0</v>
      </c>
      <c r="I18" s="15" t="s">
        <v>66</v>
      </c>
      <c r="J18" s="16"/>
      <c r="K18" s="3">
        <v>0</v>
      </c>
      <c r="L18" s="3">
        <f>20*J18</f>
        <v>0</v>
      </c>
      <c r="M18" s="15" t="s">
        <v>67</v>
      </c>
      <c r="N18" s="16"/>
      <c r="O18" s="3">
        <f>60*N18</f>
        <v>0</v>
      </c>
      <c r="P18" s="3">
        <f>70*N18</f>
        <v>0</v>
      </c>
    </row>
    <row r="19" spans="1:16" s="9" customFormat="1" ht="9" customHeight="1">
      <c r="A19" s="15" t="s">
        <v>68</v>
      </c>
      <c r="B19" s="16"/>
      <c r="C19" s="3">
        <f>80*B19</f>
        <v>0</v>
      </c>
      <c r="D19" s="3">
        <f>70*B19</f>
        <v>0</v>
      </c>
      <c r="E19" s="12" t="s">
        <v>69</v>
      </c>
      <c r="F19" s="13"/>
      <c r="G19" s="3">
        <f>110*F19</f>
        <v>0</v>
      </c>
      <c r="H19" s="3">
        <f>50*F19</f>
        <v>0</v>
      </c>
      <c r="I19" s="15" t="s">
        <v>70</v>
      </c>
      <c r="J19" s="16"/>
      <c r="K19" s="3">
        <f>-10*J19</f>
        <v>0</v>
      </c>
      <c r="L19" s="3">
        <f>60*J19</f>
        <v>0</v>
      </c>
      <c r="M19" s="15" t="s">
        <v>71</v>
      </c>
      <c r="N19" s="16"/>
      <c r="O19" s="3">
        <f>60*N19</f>
        <v>0</v>
      </c>
      <c r="P19" s="3">
        <f>250*N19</f>
        <v>0</v>
      </c>
    </row>
    <row r="20" spans="1:16" s="9" customFormat="1" ht="9" customHeight="1">
      <c r="A20" s="22" t="s">
        <v>72</v>
      </c>
      <c r="B20" s="23"/>
      <c r="C20" s="3">
        <f>80*B20</f>
        <v>0</v>
      </c>
      <c r="D20" s="3">
        <f>250*B20</f>
        <v>0</v>
      </c>
      <c r="E20" s="24" t="s">
        <v>92</v>
      </c>
      <c r="F20" s="25"/>
      <c r="G20" s="3">
        <f>5*F20</f>
        <v>0</v>
      </c>
      <c r="H20" s="3">
        <f>5*F20</f>
        <v>0</v>
      </c>
      <c r="I20" s="26" t="s">
        <v>73</v>
      </c>
      <c r="J20" s="25"/>
      <c r="K20" s="3">
        <v>0</v>
      </c>
      <c r="L20" s="3">
        <f>100*J20</f>
        <v>0</v>
      </c>
      <c r="M20" s="22" t="s">
        <v>74</v>
      </c>
      <c r="N20" s="23"/>
      <c r="O20" s="3">
        <f>90*N20</f>
        <v>0</v>
      </c>
      <c r="P20" s="3">
        <f>30*N20</f>
        <v>0</v>
      </c>
    </row>
    <row r="21" spans="1:16" s="30" customFormat="1" ht="9" customHeight="1">
      <c r="A21" s="27"/>
      <c r="B21" s="27"/>
      <c r="C21" s="28"/>
      <c r="D21" s="28"/>
      <c r="E21" s="29"/>
      <c r="F21" s="29"/>
      <c r="G21" s="28"/>
      <c r="H21" s="28"/>
      <c r="I21" s="29"/>
      <c r="J21" s="29"/>
      <c r="K21" s="28"/>
      <c r="L21" s="28"/>
      <c r="M21" s="27"/>
      <c r="N21" s="27"/>
      <c r="O21" s="28"/>
      <c r="P21" s="28"/>
    </row>
    <row r="22" spans="1:8" s="9" customFormat="1" ht="9" customHeight="1">
      <c r="A22" s="31" t="s">
        <v>98</v>
      </c>
      <c r="B22" s="32"/>
      <c r="C22" s="3">
        <f>30*B22</f>
        <v>0</v>
      </c>
      <c r="D22" s="3">
        <f>5*B22</f>
        <v>0</v>
      </c>
      <c r="E22" s="33" t="s">
        <v>93</v>
      </c>
      <c r="F22" s="34"/>
      <c r="G22" s="3">
        <f>25*F22</f>
        <v>0</v>
      </c>
      <c r="H22" s="3">
        <f>10*F22</f>
        <v>0</v>
      </c>
    </row>
    <row r="23" spans="1:4" s="3" customFormat="1" ht="9" customHeight="1">
      <c r="A23" s="35" t="s">
        <v>99</v>
      </c>
      <c r="B23" s="32"/>
      <c r="C23" s="3">
        <v>0</v>
      </c>
      <c r="D23" s="3">
        <f>2*B23</f>
        <v>0</v>
      </c>
    </row>
    <row r="24" spans="1:4" s="3" customFormat="1" ht="9" customHeight="1">
      <c r="A24" s="35" t="s">
        <v>90</v>
      </c>
      <c r="B24" s="32"/>
      <c r="C24" s="3">
        <v>0</v>
      </c>
      <c r="D24" s="3">
        <f>3*B24</f>
        <v>0</v>
      </c>
    </row>
    <row r="25" spans="1:4" s="3" customFormat="1" ht="9" customHeight="1">
      <c r="A25" s="35" t="s">
        <v>91</v>
      </c>
      <c r="B25" s="32"/>
      <c r="C25" s="3">
        <f>20*B25</f>
        <v>0</v>
      </c>
      <c r="D25" s="3">
        <v>0</v>
      </c>
    </row>
    <row r="26" s="3" customFormat="1" ht="10.5" customHeight="1" thickBot="1"/>
    <row r="27" spans="2:6" s="3" customFormat="1" ht="10.5" customHeight="1" thickBot="1" thickTop="1">
      <c r="B27" s="36" t="s">
        <v>75</v>
      </c>
      <c r="C27" s="37" t="s">
        <v>77</v>
      </c>
      <c r="E27" s="38" t="s">
        <v>76</v>
      </c>
      <c r="F27" s="39">
        <f>0.9117*C28+0.9638*B28-50.16</f>
        <v>-50.16</v>
      </c>
    </row>
    <row r="28" spans="2:6" s="3" customFormat="1" ht="10.5" customHeight="1" thickBot="1" thickTop="1">
      <c r="B28" s="40">
        <f>SUM(D1:D25)+SUM(H1:H22)+SUM(L1:L20)+SUM(P1:P20)</f>
        <v>0</v>
      </c>
      <c r="C28" s="41">
        <f>SUM(C1:C25)+SUM(G1:G22)+SUM(K1:K20)+SUM(O1:O20)</f>
        <v>0</v>
      </c>
      <c r="E28" s="42" t="s">
        <v>78</v>
      </c>
      <c r="F28" s="43" t="e">
        <f>0.011*C28-0.00067*B28-0.905*B28/C28+0.995</f>
        <v>#DIV/0!</v>
      </c>
    </row>
    <row r="29" spans="1:6" s="3" customFormat="1" ht="10.5" customHeight="1">
      <c r="A29" s="80"/>
      <c r="E29" s="42" t="s">
        <v>79</v>
      </c>
      <c r="F29" s="43">
        <f>0.01933*C28-0.01175*B28-0.02486</f>
        <v>-0.02486</v>
      </c>
    </row>
    <row r="30" spans="1:6" s="3" customFormat="1" ht="10.5" customHeight="1">
      <c r="A30" s="82"/>
      <c r="B30" s="83"/>
      <c r="C30" s="83"/>
      <c r="E30" s="42" t="s">
        <v>80</v>
      </c>
      <c r="F30" s="43">
        <f>0.0139*C28-0.0045*B28</f>
        <v>0</v>
      </c>
    </row>
    <row r="31" spans="1:6" s="3" customFormat="1" ht="10.5" customHeight="1">
      <c r="A31" s="82"/>
      <c r="B31" s="83"/>
      <c r="C31" s="83"/>
      <c r="E31" s="42" t="s">
        <v>81</v>
      </c>
      <c r="F31" s="43">
        <f>-0.00458*B28+0.00991*C28</f>
        <v>0</v>
      </c>
    </row>
    <row r="32" spans="1:6" s="3" customFormat="1" ht="10.5" customHeight="1">
      <c r="A32" s="82"/>
      <c r="B32" s="83"/>
      <c r="C32" s="83"/>
      <c r="E32" s="42" t="s">
        <v>82</v>
      </c>
      <c r="F32" s="43">
        <f>0.007703*C28-0.005446*B28+0.87197</f>
        <v>0.87197</v>
      </c>
    </row>
    <row r="33" spans="1:6" s="3" customFormat="1" ht="10.5" customHeight="1">
      <c r="A33" s="82"/>
      <c r="B33" s="83"/>
      <c r="C33" s="83"/>
      <c r="E33" s="42" t="s">
        <v>83</v>
      </c>
      <c r="F33" s="43">
        <f>-0.016*B28+0.014*C28</f>
        <v>0</v>
      </c>
    </row>
    <row r="34" spans="1:6" s="3" customFormat="1" ht="10.5" customHeight="1">
      <c r="A34" s="82"/>
      <c r="B34" s="83"/>
      <c r="C34" s="83"/>
      <c r="E34" s="42" t="s">
        <v>84</v>
      </c>
      <c r="F34" s="43" t="e">
        <f>-6.3*B28/C28+5.4</f>
        <v>#DIV/0!</v>
      </c>
    </row>
    <row r="35" spans="1:6" s="3" customFormat="1" ht="10.5" customHeight="1">
      <c r="A35" s="82"/>
      <c r="B35" s="83"/>
      <c r="C35" s="83"/>
      <c r="E35" s="42" t="s">
        <v>85</v>
      </c>
      <c r="F35" s="43" t="e">
        <f>(76.9*B28-10.2*C28)/(B28^2+C28^2)^0.5</f>
        <v>#DIV/0!</v>
      </c>
    </row>
    <row r="36" spans="1:6" s="3" customFormat="1" ht="10.5" customHeight="1" thickBot="1">
      <c r="A36" s="82"/>
      <c r="B36" s="83"/>
      <c r="C36" s="83"/>
      <c r="E36" s="45" t="s">
        <v>86</v>
      </c>
      <c r="F36" s="46" t="e">
        <f>((C28+B28)*C28)/(B28^2+C28^2)^0.5</f>
        <v>#DIV/0!</v>
      </c>
    </row>
    <row r="37" spans="1:3" s="3" customFormat="1" ht="10.5" customHeight="1" thickTop="1">
      <c r="A37" s="82"/>
      <c r="B37" s="83"/>
      <c r="C37" s="83"/>
    </row>
    <row r="38" spans="1:12" s="9" customFormat="1" ht="10.5" customHeight="1">
      <c r="A38" s="82"/>
      <c r="B38" s="83"/>
      <c r="C38" s="83"/>
      <c r="D38" s="44"/>
      <c r="G38" s="44"/>
      <c r="H38" s="44"/>
      <c r="I38" s="44"/>
      <c r="J38" s="44"/>
      <c r="K38" s="44"/>
      <c r="L38" s="44"/>
    </row>
    <row r="39" spans="1:12" s="9" customFormat="1" ht="10.5" customHeight="1">
      <c r="A39" s="82"/>
      <c r="B39" s="83"/>
      <c r="C39" s="83"/>
      <c r="D39" s="44"/>
      <c r="E39" s="44"/>
      <c r="F39" s="44"/>
      <c r="K39" s="44"/>
      <c r="L39" s="44"/>
    </row>
    <row r="40" spans="1:12" s="9" customFormat="1" ht="10.5" customHeight="1">
      <c r="A40" s="82"/>
      <c r="B40" s="83"/>
      <c r="C40" s="83"/>
      <c r="D40" s="44"/>
      <c r="E40" s="44"/>
      <c r="F40" s="44"/>
      <c r="K40" s="44"/>
      <c r="L40" s="44"/>
    </row>
    <row r="41" spans="1:12" s="9" customFormat="1" ht="10.5" customHeight="1">
      <c r="A41" s="82"/>
      <c r="B41" s="83"/>
      <c r="C41" s="83"/>
      <c r="D41" s="44"/>
      <c r="E41" s="44"/>
      <c r="F41" s="44"/>
      <c r="K41" s="44"/>
      <c r="L41" s="44"/>
    </row>
    <row r="42" spans="1:12" s="9" customFormat="1" ht="10.5" customHeight="1">
      <c r="A42" s="82"/>
      <c r="B42" s="83"/>
      <c r="C42" s="83"/>
      <c r="D42" s="44"/>
      <c r="E42" s="44"/>
      <c r="F42" s="44"/>
      <c r="K42" s="44"/>
      <c r="L42" s="44"/>
    </row>
    <row r="43" spans="1:12" s="9" customFormat="1" ht="10.5" customHeight="1">
      <c r="A43" s="82"/>
      <c r="B43" s="83"/>
      <c r="C43" s="83"/>
      <c r="D43" s="44"/>
      <c r="E43" s="44"/>
      <c r="F43" s="44"/>
      <c r="K43" s="44"/>
      <c r="L43" s="44"/>
    </row>
    <row r="44" spans="1:12" s="9" customFormat="1" ht="10.5" customHeight="1">
      <c r="A44" s="82"/>
      <c r="B44" s="83"/>
      <c r="C44" s="83"/>
      <c r="D44" s="44"/>
      <c r="E44" s="44"/>
      <c r="F44" s="44"/>
      <c r="K44" s="44"/>
      <c r="L44" s="44"/>
    </row>
    <row r="45" spans="1:12" s="9" customFormat="1" ht="10.5" customHeight="1">
      <c r="A45" s="82"/>
      <c r="B45" s="83"/>
      <c r="C45" s="83"/>
      <c r="D45" s="44"/>
      <c r="E45" s="44"/>
      <c r="F45" s="44"/>
      <c r="K45" s="44"/>
      <c r="L45" s="44"/>
    </row>
    <row r="46" spans="1:12" s="9" customFormat="1" ht="10.5" customHeight="1">
      <c r="A46" s="82"/>
      <c r="B46" s="83"/>
      <c r="C46" s="83"/>
      <c r="D46" s="44"/>
      <c r="E46" s="44"/>
      <c r="F46" s="44"/>
      <c r="K46" s="44"/>
      <c r="L46" s="44"/>
    </row>
    <row r="47" spans="1:12" s="9" customFormat="1" ht="10.5" customHeight="1">
      <c r="A47" s="82"/>
      <c r="B47" s="83"/>
      <c r="C47" s="83"/>
      <c r="D47" s="44"/>
      <c r="E47" s="44"/>
      <c r="F47" s="44"/>
      <c r="K47" s="44"/>
      <c r="L47" s="44"/>
    </row>
    <row r="48" spans="1:12" s="9" customFormat="1" ht="10.5" customHeight="1">
      <c r="A48" s="82"/>
      <c r="B48" s="83"/>
      <c r="C48" s="83"/>
      <c r="D48" s="44"/>
      <c r="E48" s="44"/>
      <c r="F48" s="44"/>
      <c r="K48" s="44"/>
      <c r="L48" s="44"/>
    </row>
    <row r="49" spans="1:12" s="9" customFormat="1" ht="10.5" customHeight="1">
      <c r="A49" s="82"/>
      <c r="B49" s="83"/>
      <c r="C49" s="83"/>
      <c r="D49" s="44"/>
      <c r="E49" s="44"/>
      <c r="F49" s="44"/>
      <c r="K49" s="44"/>
      <c r="L49" s="44"/>
    </row>
    <row r="50" spans="1:12" s="9" customFormat="1" ht="10.5" customHeight="1">
      <c r="A50" s="82"/>
      <c r="B50" s="83"/>
      <c r="C50" s="83"/>
      <c r="D50" s="44"/>
      <c r="E50" s="44"/>
      <c r="F50" s="44"/>
      <c r="K50" s="44"/>
      <c r="L50" s="44"/>
    </row>
    <row r="51" spans="1:12" s="9" customFormat="1" ht="10.5" customHeight="1">
      <c r="A51" s="82"/>
      <c r="B51" s="83"/>
      <c r="C51" s="83"/>
      <c r="D51" s="44"/>
      <c r="E51" s="44"/>
      <c r="F51" s="44"/>
      <c r="K51" s="44"/>
      <c r="L51" s="44"/>
    </row>
    <row r="52" spans="1:12" s="9" customFormat="1" ht="10.5" customHeight="1">
      <c r="A52" s="82"/>
      <c r="B52" s="83"/>
      <c r="C52" s="83"/>
      <c r="D52" s="44"/>
      <c r="E52" s="44"/>
      <c r="F52" s="44"/>
      <c r="K52" s="44"/>
      <c r="L52" s="44"/>
    </row>
    <row r="53" spans="1:12" s="9" customFormat="1" ht="10.5" customHeight="1">
      <c r="A53" s="82"/>
      <c r="B53" s="83"/>
      <c r="C53" s="83"/>
      <c r="D53" s="44"/>
      <c r="E53" s="44"/>
      <c r="F53" s="44"/>
      <c r="K53" s="44"/>
      <c r="L53" s="44"/>
    </row>
    <row r="54" spans="1:12" s="9" customFormat="1" ht="10.5" customHeight="1">
      <c r="A54" s="82"/>
      <c r="B54" s="83"/>
      <c r="C54" s="83"/>
      <c r="D54" s="44"/>
      <c r="E54" s="44"/>
      <c r="F54" s="44"/>
      <c r="K54" s="44"/>
      <c r="L54" s="44"/>
    </row>
    <row r="55" spans="1:12" s="9" customFormat="1" ht="10.5" customHeight="1">
      <c r="A55" s="82"/>
      <c r="B55" s="83"/>
      <c r="C55" s="83"/>
      <c r="D55" s="44"/>
      <c r="E55" s="44"/>
      <c r="F55" s="44"/>
      <c r="K55" s="44"/>
      <c r="L55" s="44"/>
    </row>
    <row r="56" spans="1:12" s="9" customFormat="1" ht="10.5" customHeight="1">
      <c r="A56" s="82"/>
      <c r="B56" s="83"/>
      <c r="C56" s="83"/>
      <c r="D56" s="44"/>
      <c r="E56" s="44"/>
      <c r="F56" s="44"/>
      <c r="K56" s="44"/>
      <c r="L56" s="44"/>
    </row>
    <row r="57" spans="1:12" s="9" customFormat="1" ht="10.5" customHeight="1">
      <c r="A57" s="82"/>
      <c r="B57" s="83"/>
      <c r="C57" s="83"/>
      <c r="D57" s="44"/>
      <c r="E57" s="44"/>
      <c r="F57" s="44"/>
      <c r="K57" s="44"/>
      <c r="L57" s="44"/>
    </row>
    <row r="58" spans="1:6" s="9" customFormat="1" ht="10.5" customHeight="1">
      <c r="A58" s="82"/>
      <c r="B58" s="83"/>
      <c r="C58" s="83"/>
      <c r="D58" s="44"/>
      <c r="E58" s="44"/>
      <c r="F58" s="44"/>
    </row>
    <row r="59" spans="1:6" s="9" customFormat="1" ht="10.5" customHeight="1">
      <c r="A59" s="82"/>
      <c r="B59" s="83"/>
      <c r="C59" s="83"/>
      <c r="D59" s="44"/>
      <c r="E59" s="44"/>
      <c r="F59" s="44"/>
    </row>
    <row r="60" spans="1:6" s="9" customFormat="1" ht="10.5" customHeight="1">
      <c r="A60" s="81"/>
      <c r="B60" s="83"/>
      <c r="C60" s="83"/>
      <c r="D60" s="44"/>
      <c r="E60" s="44"/>
      <c r="F60" s="44"/>
    </row>
    <row r="61" spans="1:6" s="9" customFormat="1" ht="10.5" customHeight="1">
      <c r="A61" s="81"/>
      <c r="B61" s="83"/>
      <c r="C61" s="83"/>
      <c r="D61" s="44"/>
      <c r="E61" s="44"/>
      <c r="F61" s="44"/>
    </row>
    <row r="62" spans="1:6" s="9" customFormat="1" ht="10.5" customHeight="1">
      <c r="A62" s="81"/>
      <c r="B62" s="83"/>
      <c r="C62" s="83"/>
      <c r="D62" s="44"/>
      <c r="E62" s="44"/>
      <c r="F62" s="44"/>
    </row>
    <row r="63" spans="1:18" s="9" customFormat="1" ht="0.75" customHeight="1">
      <c r="A63" s="44"/>
      <c r="B63" s="44"/>
      <c r="C63" s="44"/>
      <c r="D63" s="44"/>
      <c r="E63" s="44"/>
      <c r="F63" s="44"/>
      <c r="Q63" s="47">
        <v>295</v>
      </c>
      <c r="R63" s="47">
        <v>720</v>
      </c>
    </row>
    <row r="64" spans="1:18" s="9" customFormat="1" ht="0.75" customHeight="1">
      <c r="A64" s="44"/>
      <c r="B64" s="44"/>
      <c r="C64" s="44"/>
      <c r="D64" s="44"/>
      <c r="E64" s="44"/>
      <c r="F64" s="44"/>
      <c r="Q64" s="47">
        <v>310</v>
      </c>
      <c r="R64" s="47">
        <v>700</v>
      </c>
    </row>
    <row r="65" spans="1:18" s="9" customFormat="1" ht="0.75" customHeight="1">
      <c r="A65" s="44"/>
      <c r="B65" s="44"/>
      <c r="C65" s="44"/>
      <c r="D65" s="44"/>
      <c r="E65" s="44"/>
      <c r="F65" s="44"/>
      <c r="Q65" s="47">
        <v>326</v>
      </c>
      <c r="R65" s="47">
        <v>680</v>
      </c>
    </row>
    <row r="66" spans="1:18" s="9" customFormat="1" ht="0.75" customHeight="1">
      <c r="A66" s="44"/>
      <c r="B66" s="44"/>
      <c r="C66" s="44"/>
      <c r="D66" s="44"/>
      <c r="E66" s="44"/>
      <c r="F66" s="44"/>
      <c r="Q66" s="47">
        <v>340</v>
      </c>
      <c r="R66" s="47">
        <v>660</v>
      </c>
    </row>
    <row r="67" spans="1:18" s="9" customFormat="1" ht="0.75" customHeight="1">
      <c r="A67" s="44"/>
      <c r="B67" s="44"/>
      <c r="C67" s="44"/>
      <c r="D67" s="44"/>
      <c r="E67" s="44"/>
      <c r="F67" s="44"/>
      <c r="Q67" s="47">
        <v>356</v>
      </c>
      <c r="R67" s="47">
        <v>640</v>
      </c>
    </row>
    <row r="68" spans="1:18" s="9" customFormat="1" ht="0.75" customHeight="1">
      <c r="A68" s="44"/>
      <c r="B68" s="44"/>
      <c r="C68" s="44"/>
      <c r="D68" s="44"/>
      <c r="E68" s="44"/>
      <c r="F68" s="44"/>
      <c r="Q68" s="47">
        <v>373</v>
      </c>
      <c r="R68" s="47">
        <v>620</v>
      </c>
    </row>
    <row r="69" spans="1:18" s="9" customFormat="1" ht="0.75" customHeight="1">
      <c r="A69" s="44"/>
      <c r="B69" s="44"/>
      <c r="C69" s="44"/>
      <c r="D69" s="44"/>
      <c r="E69" s="44"/>
      <c r="F69" s="44"/>
      <c r="Q69" s="47">
        <v>390</v>
      </c>
      <c r="R69" s="47">
        <v>600</v>
      </c>
    </row>
    <row r="70" spans="1:18" s="9" customFormat="1" ht="0.75" customHeight="1">
      <c r="A70" s="44"/>
      <c r="B70" s="44"/>
      <c r="C70" s="44"/>
      <c r="D70" s="44"/>
      <c r="E70" s="44"/>
      <c r="F70" s="44"/>
      <c r="Q70" s="47">
        <v>407</v>
      </c>
      <c r="R70" s="47">
        <v>580</v>
      </c>
    </row>
    <row r="71" spans="1:18" s="9" customFormat="1" ht="0.75" customHeight="1">
      <c r="A71" s="44"/>
      <c r="B71" s="44"/>
      <c r="C71" s="44"/>
      <c r="D71" s="44"/>
      <c r="E71" s="44"/>
      <c r="F71" s="44"/>
      <c r="Q71" s="47">
        <v>420</v>
      </c>
      <c r="R71" s="47">
        <v>560</v>
      </c>
    </row>
    <row r="72" spans="1:18" s="9" customFormat="1" ht="0.75" customHeight="1">
      <c r="A72" s="44"/>
      <c r="B72" s="44"/>
      <c r="C72" s="44"/>
      <c r="D72" s="44"/>
      <c r="F72" s="44"/>
      <c r="Q72" s="47">
        <v>438</v>
      </c>
      <c r="R72" s="47">
        <v>540</v>
      </c>
    </row>
    <row r="73" spans="1:18" s="9" customFormat="1" ht="0.75" customHeight="1">
      <c r="A73" s="44"/>
      <c r="B73" s="44"/>
      <c r="C73" s="44"/>
      <c r="D73" s="44"/>
      <c r="F73" s="44"/>
      <c r="Q73" s="47">
        <v>458</v>
      </c>
      <c r="R73" s="47">
        <v>520</v>
      </c>
    </row>
    <row r="74" spans="1:18" s="9" customFormat="1" ht="0.75" customHeight="1">
      <c r="A74" s="44"/>
      <c r="B74" s="44"/>
      <c r="C74" s="44"/>
      <c r="D74" s="44"/>
      <c r="F74" s="44"/>
      <c r="Q74" s="47">
        <v>475</v>
      </c>
      <c r="R74" s="47">
        <v>500</v>
      </c>
    </row>
    <row r="75" spans="1:18" s="9" customFormat="1" ht="0.75" customHeight="1">
      <c r="A75" s="44"/>
      <c r="B75" s="44"/>
      <c r="C75" s="44"/>
      <c r="D75" s="44"/>
      <c r="F75" s="44"/>
      <c r="Q75" s="47">
        <v>495</v>
      </c>
      <c r="R75" s="47">
        <v>480</v>
      </c>
    </row>
    <row r="76" spans="1:18" s="9" customFormat="1" ht="0.75" customHeight="1">
      <c r="A76" s="44"/>
      <c r="B76" s="44"/>
      <c r="C76" s="44"/>
      <c r="D76" s="44"/>
      <c r="F76" s="44"/>
      <c r="Q76" s="47">
        <v>512</v>
      </c>
      <c r="R76" s="47">
        <v>460</v>
      </c>
    </row>
    <row r="77" spans="1:18" s="9" customFormat="1" ht="0.75" customHeight="1">
      <c r="A77" s="44"/>
      <c r="B77" s="44"/>
      <c r="C77" s="44"/>
      <c r="D77" s="44"/>
      <c r="F77" s="44"/>
      <c r="Q77" s="47">
        <v>531</v>
      </c>
      <c r="R77" s="47">
        <v>440</v>
      </c>
    </row>
    <row r="78" spans="1:18" s="9" customFormat="1" ht="0.75" customHeight="1">
      <c r="A78" s="44"/>
      <c r="B78" s="44"/>
      <c r="C78" s="44"/>
      <c r="D78" s="44"/>
      <c r="F78" s="44"/>
      <c r="Q78" s="47">
        <v>553</v>
      </c>
      <c r="R78" s="47">
        <v>420</v>
      </c>
    </row>
    <row r="79" spans="1:18" s="9" customFormat="1" ht="0.75" customHeight="1">
      <c r="A79" s="44"/>
      <c r="B79" s="44"/>
      <c r="C79" s="44"/>
      <c r="D79" s="44"/>
      <c r="F79" s="44"/>
      <c r="Q79" s="47">
        <v>575</v>
      </c>
      <c r="R79" s="47">
        <v>400</v>
      </c>
    </row>
    <row r="80" spans="1:18" s="9" customFormat="1" ht="0.75" customHeight="1">
      <c r="A80" s="44"/>
      <c r="B80" s="44"/>
      <c r="C80" s="44"/>
      <c r="D80" s="44"/>
      <c r="F80" s="44"/>
      <c r="Q80" s="47">
        <v>596</v>
      </c>
      <c r="R80" s="47">
        <v>380</v>
      </c>
    </row>
    <row r="81" spans="1:18" s="9" customFormat="1" ht="0.75" customHeight="1">
      <c r="A81" s="44"/>
      <c r="B81" s="44"/>
      <c r="C81" s="44"/>
      <c r="D81" s="44"/>
      <c r="F81" s="44"/>
      <c r="Q81" s="47">
        <v>618</v>
      </c>
      <c r="R81" s="47">
        <v>360</v>
      </c>
    </row>
    <row r="82" spans="1:18" s="9" customFormat="1" ht="0.75" customHeight="1">
      <c r="A82" s="44"/>
      <c r="B82" s="44"/>
      <c r="C82" s="44"/>
      <c r="D82" s="44"/>
      <c r="F82" s="44"/>
      <c r="Q82" s="47">
        <v>640</v>
      </c>
      <c r="R82" s="47">
        <v>340</v>
      </c>
    </row>
    <row r="83" spans="1:18" s="9" customFormat="1" ht="0.75" customHeight="1">
      <c r="A83" s="44"/>
      <c r="B83" s="44"/>
      <c r="C83" s="44"/>
      <c r="D83" s="44"/>
      <c r="F83" s="44"/>
      <c r="Q83" s="47">
        <v>666</v>
      </c>
      <c r="R83" s="47">
        <v>320</v>
      </c>
    </row>
    <row r="84" spans="1:18" s="9" customFormat="1" ht="0.75" customHeight="1">
      <c r="A84" s="44"/>
      <c r="B84" s="44"/>
      <c r="C84" s="44"/>
      <c r="D84" s="44"/>
      <c r="F84" s="44"/>
      <c r="Q84" s="47">
        <v>691</v>
      </c>
      <c r="R84" s="47">
        <v>300</v>
      </c>
    </row>
    <row r="85" spans="1:18" s="9" customFormat="1" ht="0.75" customHeight="1">
      <c r="A85" s="44"/>
      <c r="B85" s="44"/>
      <c r="C85" s="44"/>
      <c r="D85" s="44"/>
      <c r="F85" s="44"/>
      <c r="Q85" s="47">
        <v>716</v>
      </c>
      <c r="R85" s="47">
        <v>280</v>
      </c>
    </row>
    <row r="86" spans="1:18" s="9" customFormat="1" ht="0.75" customHeight="1">
      <c r="A86" s="44"/>
      <c r="B86" s="44"/>
      <c r="C86" s="44"/>
      <c r="D86" s="44"/>
      <c r="F86" s="44"/>
      <c r="Q86" s="47">
        <v>740</v>
      </c>
      <c r="R86" s="47">
        <v>260</v>
      </c>
    </row>
    <row r="87" spans="1:18" s="9" customFormat="1" ht="0.75" customHeight="1">
      <c r="A87" s="44"/>
      <c r="B87" s="44"/>
      <c r="C87" s="44"/>
      <c r="D87" s="44"/>
      <c r="F87" s="44"/>
      <c r="Q87" s="47">
        <v>767</v>
      </c>
      <c r="R87" s="47">
        <v>240</v>
      </c>
    </row>
    <row r="88" spans="1:18" s="9" customFormat="1" ht="0.75" customHeight="1">
      <c r="A88" s="44"/>
      <c r="B88" s="44"/>
      <c r="C88" s="44"/>
      <c r="D88" s="44"/>
      <c r="F88" s="44"/>
      <c r="Q88" s="47">
        <v>793</v>
      </c>
      <c r="R88" s="47">
        <v>220</v>
      </c>
    </row>
    <row r="89" spans="1:18" s="9" customFormat="1" ht="0.75" customHeight="1">
      <c r="A89" s="44"/>
      <c r="B89" s="44"/>
      <c r="C89" s="44"/>
      <c r="D89" s="44"/>
      <c r="F89" s="44"/>
      <c r="Q89" s="47">
        <v>820</v>
      </c>
      <c r="R89" s="47">
        <v>200</v>
      </c>
    </row>
    <row r="90" spans="1:18" s="9" customFormat="1" ht="0.75" customHeight="1">
      <c r="A90" s="44"/>
      <c r="B90" s="44"/>
      <c r="C90" s="44"/>
      <c r="D90" s="44"/>
      <c r="F90" s="44"/>
      <c r="Q90" s="47">
        <v>850</v>
      </c>
      <c r="R90" s="47">
        <v>180</v>
      </c>
    </row>
    <row r="91" spans="1:18" s="9" customFormat="1" ht="0.75" customHeight="1">
      <c r="A91" s="44"/>
      <c r="B91" s="44"/>
      <c r="C91" s="44"/>
      <c r="D91" s="44"/>
      <c r="F91" s="44"/>
      <c r="Q91" s="47">
        <v>880</v>
      </c>
      <c r="R91" s="47">
        <v>160</v>
      </c>
    </row>
    <row r="92" spans="17:18" ht="0.75" customHeight="1">
      <c r="Q92" s="47">
        <v>913</v>
      </c>
      <c r="R92" s="47">
        <v>140</v>
      </c>
    </row>
    <row r="93" spans="17:18" ht="0.75" customHeight="1">
      <c r="Q93" s="47">
        <v>947</v>
      </c>
      <c r="R93" s="47">
        <v>120</v>
      </c>
    </row>
    <row r="94" spans="17:18" ht="0.75" customHeight="1">
      <c r="Q94" s="47">
        <v>980</v>
      </c>
      <c r="R94" s="47">
        <v>100</v>
      </c>
    </row>
    <row r="95" spans="17:18" ht="0.75" customHeight="1">
      <c r="Q95" s="47">
        <v>1016</v>
      </c>
      <c r="R95" s="47">
        <v>80</v>
      </c>
    </row>
    <row r="96" spans="17:18" ht="0.75" customHeight="1">
      <c r="Q96" s="47">
        <v>1040</v>
      </c>
      <c r="R96" s="47">
        <v>68</v>
      </c>
    </row>
    <row r="97" spans="17:18" ht="0.75" customHeight="1">
      <c r="Q97" s="47">
        <v>100</v>
      </c>
      <c r="R97" s="47">
        <v>504</v>
      </c>
    </row>
    <row r="98" spans="17:18" ht="0.75" customHeight="1">
      <c r="Q98" s="47">
        <v>120</v>
      </c>
      <c r="R98" s="47">
        <v>502</v>
      </c>
    </row>
    <row r="99" spans="17:18" ht="0.75" customHeight="1">
      <c r="Q99" s="47">
        <v>140</v>
      </c>
      <c r="R99" s="47">
        <v>494</v>
      </c>
    </row>
    <row r="100" spans="17:18" ht="0.75" customHeight="1">
      <c r="Q100" s="47">
        <v>160</v>
      </c>
      <c r="R100" s="47">
        <v>482</v>
      </c>
    </row>
    <row r="101" spans="17:18" ht="0.75" customHeight="1">
      <c r="Q101" s="47">
        <v>180</v>
      </c>
      <c r="R101" s="47">
        <v>469</v>
      </c>
    </row>
    <row r="102" spans="17:18" ht="0.75" customHeight="1">
      <c r="Q102" s="47">
        <v>200</v>
      </c>
      <c r="R102" s="47">
        <v>456</v>
      </c>
    </row>
    <row r="103" spans="17:18" ht="0.75" customHeight="1">
      <c r="Q103" s="47">
        <v>220</v>
      </c>
      <c r="R103" s="47">
        <v>438</v>
      </c>
    </row>
    <row r="104" spans="17:18" ht="0.75" customHeight="1">
      <c r="Q104" s="47">
        <v>240</v>
      </c>
      <c r="R104" s="47">
        <v>423</v>
      </c>
    </row>
    <row r="105" spans="17:18" ht="0.75" customHeight="1">
      <c r="Q105" s="47">
        <v>260</v>
      </c>
      <c r="R105" s="47">
        <v>406</v>
      </c>
    </row>
    <row r="106" spans="17:18" ht="0.75" customHeight="1">
      <c r="Q106" s="47">
        <v>280</v>
      </c>
      <c r="R106" s="47">
        <v>387</v>
      </c>
    </row>
    <row r="107" spans="17:18" ht="0.75" customHeight="1">
      <c r="Q107" s="47">
        <v>300</v>
      </c>
      <c r="R107" s="47">
        <v>367</v>
      </c>
    </row>
    <row r="108" spans="17:18" ht="0.75" customHeight="1">
      <c r="Q108" s="47">
        <v>320</v>
      </c>
      <c r="R108" s="47">
        <v>351</v>
      </c>
    </row>
    <row r="109" spans="17:18" ht="0.75" customHeight="1">
      <c r="Q109" s="47">
        <v>340</v>
      </c>
      <c r="R109" s="47">
        <v>331</v>
      </c>
    </row>
    <row r="110" spans="17:18" ht="0.75" customHeight="1">
      <c r="Q110" s="47">
        <v>360</v>
      </c>
      <c r="R110" s="47">
        <v>315</v>
      </c>
    </row>
    <row r="111" spans="17:18" ht="0.75" customHeight="1">
      <c r="Q111" s="47">
        <v>380</v>
      </c>
      <c r="R111" s="47">
        <v>300</v>
      </c>
    </row>
    <row r="112" spans="17:18" ht="0.75" customHeight="1">
      <c r="Q112" s="47">
        <v>400</v>
      </c>
      <c r="R112" s="47">
        <v>284</v>
      </c>
    </row>
    <row r="113" spans="17:18" ht="0.75" customHeight="1">
      <c r="Q113" s="47">
        <v>420</v>
      </c>
      <c r="R113" s="47">
        <v>270</v>
      </c>
    </row>
    <row r="114" spans="17:18" ht="0.75" customHeight="1">
      <c r="Q114" s="47">
        <v>440</v>
      </c>
      <c r="R114" s="47">
        <v>255</v>
      </c>
    </row>
    <row r="115" spans="17:18" ht="0.75" customHeight="1">
      <c r="Q115" s="47">
        <v>460</v>
      </c>
      <c r="R115" s="47">
        <v>240</v>
      </c>
    </row>
    <row r="116" spans="17:18" ht="0.75" customHeight="1">
      <c r="Q116" s="47">
        <v>480</v>
      </c>
      <c r="R116" s="47">
        <v>227</v>
      </c>
    </row>
    <row r="117" spans="17:18" ht="0.75" customHeight="1">
      <c r="Q117" s="47">
        <v>500</v>
      </c>
      <c r="R117" s="47">
        <v>213</v>
      </c>
    </row>
    <row r="118" spans="17:18" ht="0.75" customHeight="1">
      <c r="Q118" s="47">
        <v>520</v>
      </c>
      <c r="R118" s="47">
        <v>200</v>
      </c>
    </row>
    <row r="119" spans="17:18" ht="0.75" customHeight="1">
      <c r="Q119" s="47">
        <v>540</v>
      </c>
      <c r="R119" s="47">
        <v>187</v>
      </c>
    </row>
    <row r="120" spans="17:18" ht="0.75" customHeight="1">
      <c r="Q120" s="47">
        <v>560</v>
      </c>
      <c r="R120" s="47">
        <v>176</v>
      </c>
    </row>
    <row r="121" spans="17:18" ht="0.75" customHeight="1">
      <c r="Q121" s="47">
        <v>580</v>
      </c>
      <c r="R121" s="47">
        <v>166</v>
      </c>
    </row>
    <row r="122" spans="17:18" ht="0.75" customHeight="1">
      <c r="Q122" s="47">
        <v>600</v>
      </c>
      <c r="R122" s="47">
        <v>153</v>
      </c>
    </row>
    <row r="123" spans="17:18" ht="0.75" customHeight="1">
      <c r="Q123" s="47">
        <v>22</v>
      </c>
      <c r="R123" s="47">
        <v>360</v>
      </c>
    </row>
    <row r="124" spans="17:18" ht="0.75" customHeight="1">
      <c r="Q124" s="47">
        <v>21</v>
      </c>
      <c r="R124" s="47">
        <v>340</v>
      </c>
    </row>
    <row r="125" spans="17:18" ht="0.75" customHeight="1">
      <c r="Q125" s="47">
        <v>18</v>
      </c>
      <c r="R125" s="47">
        <v>320</v>
      </c>
    </row>
    <row r="126" spans="17:18" ht="0.75" customHeight="1">
      <c r="Q126" s="47">
        <v>14</v>
      </c>
      <c r="R126" s="47">
        <v>304</v>
      </c>
    </row>
    <row r="127" spans="17:18" ht="0.75" customHeight="1">
      <c r="Q127" s="47">
        <v>2</v>
      </c>
      <c r="R127" s="47">
        <v>296</v>
      </c>
    </row>
    <row r="128" spans="17:18" ht="0.75" customHeight="1">
      <c r="Q128" s="47">
        <v>620</v>
      </c>
      <c r="R128" s="47">
        <v>142</v>
      </c>
    </row>
    <row r="129" spans="17:18" ht="0.75" customHeight="1">
      <c r="Q129" s="47">
        <v>640</v>
      </c>
      <c r="R129" s="47">
        <v>132</v>
      </c>
    </row>
    <row r="130" spans="17:18" ht="0.75" customHeight="1">
      <c r="Q130" s="47">
        <v>660</v>
      </c>
      <c r="R130" s="47">
        <v>122</v>
      </c>
    </row>
    <row r="131" spans="17:18" ht="0.75" customHeight="1">
      <c r="Q131" s="47">
        <v>680</v>
      </c>
      <c r="R131" s="47">
        <v>113</v>
      </c>
    </row>
    <row r="132" spans="17:18" ht="0.75" customHeight="1">
      <c r="Q132" s="47">
        <v>700</v>
      </c>
      <c r="R132" s="47">
        <v>104</v>
      </c>
    </row>
    <row r="133" spans="17:18" ht="0.75" customHeight="1">
      <c r="Q133" s="47">
        <v>720</v>
      </c>
      <c r="R133" s="47">
        <v>95</v>
      </c>
    </row>
    <row r="134" spans="17:18" ht="0.75" customHeight="1">
      <c r="Q134" s="47">
        <v>740</v>
      </c>
      <c r="R134" s="47">
        <v>87</v>
      </c>
    </row>
    <row r="135" spans="17:18" ht="0.75" customHeight="1">
      <c r="Q135" s="47">
        <v>760</v>
      </c>
      <c r="R135" s="47">
        <v>79</v>
      </c>
    </row>
    <row r="136" spans="17:18" ht="0.75" customHeight="1">
      <c r="Q136" s="47">
        <v>780</v>
      </c>
      <c r="R136" s="47">
        <v>72</v>
      </c>
    </row>
    <row r="137" spans="17:18" ht="0.75" customHeight="1">
      <c r="Q137" s="47">
        <v>800</v>
      </c>
      <c r="R137" s="47">
        <v>66</v>
      </c>
    </row>
    <row r="138" spans="17:18" ht="0.75" customHeight="1">
      <c r="Q138" s="47">
        <v>820</v>
      </c>
      <c r="R138" s="47">
        <v>59</v>
      </c>
    </row>
    <row r="139" spans="17:18" ht="0.75" customHeight="1">
      <c r="Q139" s="47">
        <v>840</v>
      </c>
      <c r="R139" s="47">
        <v>53</v>
      </c>
    </row>
    <row r="140" spans="17:18" ht="0.75" customHeight="1">
      <c r="Q140" s="47">
        <v>860</v>
      </c>
      <c r="R140" s="47">
        <v>48</v>
      </c>
    </row>
    <row r="141" spans="17:18" ht="0.75" customHeight="1">
      <c r="Q141" s="47">
        <v>880</v>
      </c>
      <c r="R141" s="47">
        <v>43</v>
      </c>
    </row>
    <row r="142" spans="17:18" ht="0.75" customHeight="1">
      <c r="Q142" s="47">
        <v>900</v>
      </c>
      <c r="R142" s="47">
        <v>40</v>
      </c>
    </row>
    <row r="143" spans="17:18" ht="0.75" customHeight="1">
      <c r="Q143" s="47">
        <v>920</v>
      </c>
      <c r="R143" s="47">
        <v>38</v>
      </c>
    </row>
    <row r="144" spans="17:18" ht="0.75" customHeight="1">
      <c r="Q144" s="47">
        <v>940</v>
      </c>
      <c r="R144" s="47">
        <v>35</v>
      </c>
    </row>
    <row r="145" spans="17:18" ht="0.75" customHeight="1">
      <c r="Q145" s="47">
        <v>960</v>
      </c>
      <c r="R145" s="47">
        <v>32</v>
      </c>
    </row>
    <row r="146" spans="17:18" ht="0.75" customHeight="1">
      <c r="Q146" s="47">
        <v>980</v>
      </c>
      <c r="R146" s="47">
        <v>29</v>
      </c>
    </row>
    <row r="147" spans="17:18" ht="0.75" customHeight="1">
      <c r="Q147" s="47">
        <v>1000</v>
      </c>
      <c r="R147" s="47">
        <v>27</v>
      </c>
    </row>
    <row r="148" spans="17:18" ht="0.75" customHeight="1">
      <c r="Q148" s="47">
        <v>1020</v>
      </c>
      <c r="R148" s="47">
        <v>26</v>
      </c>
    </row>
    <row r="149" spans="17:18" ht="0.75" customHeight="1">
      <c r="Q149" s="47">
        <v>1040</v>
      </c>
      <c r="R149" s="47">
        <v>24</v>
      </c>
    </row>
    <row r="150" spans="17:18" ht="0.75" customHeight="1">
      <c r="Q150" s="47">
        <v>80</v>
      </c>
      <c r="R150" s="47">
        <v>503</v>
      </c>
    </row>
    <row r="151" spans="17:18" ht="0.75" customHeight="1">
      <c r="Q151" s="47">
        <v>60</v>
      </c>
      <c r="R151" s="47">
        <v>495</v>
      </c>
    </row>
    <row r="152" spans="17:18" ht="0.75" customHeight="1">
      <c r="Q152" s="47">
        <v>44</v>
      </c>
      <c r="R152" s="47">
        <v>480</v>
      </c>
    </row>
    <row r="153" spans="17:18" ht="0.75" customHeight="1">
      <c r="Q153" s="47">
        <v>33</v>
      </c>
      <c r="R153" s="47">
        <v>460</v>
      </c>
    </row>
    <row r="154" spans="17:18" ht="0.75" customHeight="1">
      <c r="Q154" s="47">
        <v>28</v>
      </c>
      <c r="R154" s="47">
        <v>440</v>
      </c>
    </row>
    <row r="155" spans="17:18" ht="0.75" customHeight="1">
      <c r="Q155" s="47">
        <v>26</v>
      </c>
      <c r="R155" s="47">
        <v>420</v>
      </c>
    </row>
    <row r="156" spans="17:18" ht="0.75" customHeight="1">
      <c r="Q156" s="47">
        <v>24</v>
      </c>
      <c r="R156" s="47">
        <v>400</v>
      </c>
    </row>
    <row r="157" spans="17:18" ht="0.75" customHeight="1">
      <c r="Q157" s="47">
        <v>23</v>
      </c>
      <c r="R157" s="47">
        <v>380</v>
      </c>
    </row>
    <row r="158" spans="17:18" ht="0.75" customHeight="1">
      <c r="Q158" s="47">
        <v>100</v>
      </c>
      <c r="R158" s="47">
        <v>356</v>
      </c>
    </row>
    <row r="159" spans="17:18" ht="0.75" customHeight="1">
      <c r="Q159" s="47">
        <v>120</v>
      </c>
      <c r="R159" s="47">
        <v>363</v>
      </c>
    </row>
    <row r="160" spans="17:18" ht="0.75" customHeight="1">
      <c r="Q160" s="47">
        <v>140</v>
      </c>
      <c r="R160" s="47">
        <v>364</v>
      </c>
    </row>
    <row r="161" spans="17:18" ht="0.75" customHeight="1">
      <c r="Q161" s="47">
        <v>160</v>
      </c>
      <c r="R161" s="47">
        <v>359</v>
      </c>
    </row>
    <row r="162" spans="17:18" ht="0.75" customHeight="1">
      <c r="Q162" s="47">
        <v>180</v>
      </c>
      <c r="R162" s="47">
        <v>353</v>
      </c>
    </row>
    <row r="163" spans="17:18" ht="0.75" customHeight="1">
      <c r="Q163" s="47">
        <v>200</v>
      </c>
      <c r="R163" s="47">
        <v>342</v>
      </c>
    </row>
    <row r="164" spans="17:18" ht="0.75" customHeight="1">
      <c r="Q164" s="47">
        <v>220</v>
      </c>
      <c r="R164" s="47">
        <v>331</v>
      </c>
    </row>
    <row r="165" spans="17:18" ht="0.75" customHeight="1">
      <c r="Q165" s="47">
        <v>240</v>
      </c>
      <c r="R165" s="47">
        <v>318</v>
      </c>
    </row>
    <row r="166" spans="17:18" ht="0.75" customHeight="1">
      <c r="Q166" s="47">
        <v>260</v>
      </c>
      <c r="R166" s="47">
        <v>306</v>
      </c>
    </row>
    <row r="167" spans="17:18" ht="0.75" customHeight="1">
      <c r="Q167" s="47">
        <v>280</v>
      </c>
      <c r="R167" s="47">
        <v>289</v>
      </c>
    </row>
    <row r="168" spans="17:18" ht="0.75" customHeight="1">
      <c r="Q168" s="47">
        <v>300</v>
      </c>
      <c r="R168" s="47">
        <v>276</v>
      </c>
    </row>
    <row r="169" spans="17:18" ht="0.75" customHeight="1">
      <c r="Q169" s="47">
        <v>320</v>
      </c>
      <c r="R169" s="47">
        <v>261</v>
      </c>
    </row>
    <row r="170" spans="17:18" ht="0.75" customHeight="1">
      <c r="Q170" s="47">
        <v>340</v>
      </c>
      <c r="R170" s="47">
        <v>247</v>
      </c>
    </row>
    <row r="171" spans="17:18" ht="0.75" customHeight="1">
      <c r="Q171" s="47">
        <v>360</v>
      </c>
      <c r="R171" s="47">
        <v>236</v>
      </c>
    </row>
    <row r="172" spans="17:18" ht="0.75" customHeight="1">
      <c r="Q172" s="47">
        <v>380</v>
      </c>
      <c r="R172" s="47">
        <v>223</v>
      </c>
    </row>
    <row r="173" spans="17:18" ht="0.75" customHeight="1">
      <c r="Q173" s="47">
        <v>400</v>
      </c>
      <c r="R173" s="47">
        <v>211</v>
      </c>
    </row>
    <row r="174" spans="17:18" ht="0.75" customHeight="1">
      <c r="Q174" s="47">
        <v>420</v>
      </c>
      <c r="R174" s="47">
        <v>200</v>
      </c>
    </row>
    <row r="175" spans="17:18" ht="0.75" customHeight="1">
      <c r="Q175" s="47">
        <v>440</v>
      </c>
      <c r="R175" s="47">
        <v>188</v>
      </c>
    </row>
    <row r="176" spans="17:18" ht="0.75" customHeight="1">
      <c r="Q176" s="47">
        <v>460</v>
      </c>
      <c r="R176" s="47">
        <v>176</v>
      </c>
    </row>
    <row r="177" spans="17:18" ht="0.75" customHeight="1">
      <c r="Q177" s="47">
        <v>480</v>
      </c>
      <c r="R177" s="47">
        <v>162</v>
      </c>
    </row>
    <row r="178" spans="17:18" ht="0.75" customHeight="1">
      <c r="Q178" s="47">
        <v>500</v>
      </c>
      <c r="R178" s="47">
        <v>152</v>
      </c>
    </row>
    <row r="179" spans="17:18" ht="0.75" customHeight="1">
      <c r="Q179" s="47">
        <v>520</v>
      </c>
      <c r="R179" s="47">
        <v>142</v>
      </c>
    </row>
    <row r="180" spans="17:18" ht="0.75" customHeight="1">
      <c r="Q180" s="47">
        <v>540</v>
      </c>
      <c r="R180" s="47">
        <v>130</v>
      </c>
    </row>
    <row r="181" spans="17:18" ht="0.75" customHeight="1">
      <c r="Q181" s="47">
        <v>560</v>
      </c>
      <c r="R181" s="47">
        <v>121</v>
      </c>
    </row>
    <row r="182" spans="17:18" ht="0.75" customHeight="1">
      <c r="Q182" s="47">
        <v>580</v>
      </c>
      <c r="R182" s="47">
        <v>112</v>
      </c>
    </row>
    <row r="183" spans="17:18" ht="0.75" customHeight="1">
      <c r="Q183" s="47">
        <v>600</v>
      </c>
      <c r="R183" s="47">
        <v>102</v>
      </c>
    </row>
    <row r="184" spans="17:18" ht="0.75" customHeight="1">
      <c r="Q184" s="47">
        <v>620</v>
      </c>
      <c r="R184" s="47">
        <v>94</v>
      </c>
    </row>
    <row r="185" spans="17:18" ht="0.75" customHeight="1">
      <c r="Q185" s="47">
        <v>640</v>
      </c>
      <c r="R185" s="47">
        <v>84</v>
      </c>
    </row>
    <row r="186" spans="17:18" ht="0.75" customHeight="1">
      <c r="Q186" s="47">
        <v>660</v>
      </c>
      <c r="R186" s="47">
        <v>76</v>
      </c>
    </row>
    <row r="187" spans="17:18" ht="0.75" customHeight="1">
      <c r="Q187" s="47">
        <v>680</v>
      </c>
      <c r="R187" s="47">
        <v>68</v>
      </c>
    </row>
    <row r="188" spans="17:18" ht="0.75" customHeight="1">
      <c r="Q188" s="47">
        <v>700</v>
      </c>
      <c r="R188" s="47">
        <v>61</v>
      </c>
    </row>
    <row r="189" spans="17:18" ht="0.75" customHeight="1">
      <c r="Q189" s="47">
        <v>720</v>
      </c>
      <c r="R189" s="47">
        <v>55</v>
      </c>
    </row>
    <row r="190" spans="17:18" ht="0.75" customHeight="1">
      <c r="Q190" s="47">
        <v>740</v>
      </c>
      <c r="R190" s="47">
        <v>51</v>
      </c>
    </row>
    <row r="191" spans="17:18" ht="0.75" customHeight="1">
      <c r="Q191" s="47">
        <v>760</v>
      </c>
      <c r="R191" s="47">
        <v>46</v>
      </c>
    </row>
    <row r="192" spans="17:18" ht="0.75" customHeight="1">
      <c r="Q192" s="47">
        <v>780</v>
      </c>
      <c r="R192" s="47">
        <v>40</v>
      </c>
    </row>
    <row r="193" spans="17:18" ht="0.75" customHeight="1">
      <c r="Q193" s="47">
        <v>800</v>
      </c>
      <c r="R193" s="47">
        <v>37</v>
      </c>
    </row>
    <row r="194" spans="17:18" ht="0.75" customHeight="1">
      <c r="Q194" s="47">
        <v>820</v>
      </c>
      <c r="R194" s="47">
        <v>34</v>
      </c>
    </row>
    <row r="195" spans="17:18" ht="0.75" customHeight="1">
      <c r="Q195" s="47">
        <v>840</v>
      </c>
      <c r="R195" s="47">
        <v>31</v>
      </c>
    </row>
    <row r="196" spans="17:18" ht="0.75" customHeight="1">
      <c r="Q196" s="47">
        <v>860</v>
      </c>
      <c r="R196" s="47">
        <v>27</v>
      </c>
    </row>
    <row r="197" spans="17:18" ht="0.75" customHeight="1">
      <c r="Q197" s="47">
        <v>880</v>
      </c>
      <c r="R197" s="47">
        <v>24</v>
      </c>
    </row>
    <row r="198" spans="17:18" ht="0.75" customHeight="1">
      <c r="Q198" s="47">
        <v>80</v>
      </c>
      <c r="R198" s="47">
        <v>340</v>
      </c>
    </row>
    <row r="199" spans="17:18" ht="0.75" customHeight="1">
      <c r="Q199" s="47">
        <v>64</v>
      </c>
      <c r="R199" s="47">
        <v>320</v>
      </c>
    </row>
    <row r="200" spans="17:18" ht="0.75" customHeight="1">
      <c r="Q200" s="47">
        <v>55</v>
      </c>
      <c r="R200" s="47">
        <v>300</v>
      </c>
    </row>
    <row r="201" spans="17:18" ht="0.75" customHeight="1">
      <c r="Q201" s="47">
        <v>47</v>
      </c>
      <c r="R201" s="47">
        <v>280</v>
      </c>
    </row>
    <row r="202" spans="17:18" ht="0.75" customHeight="1">
      <c r="Q202" s="47">
        <v>44</v>
      </c>
      <c r="R202" s="47">
        <v>260</v>
      </c>
    </row>
    <row r="203" spans="17:18" ht="0.75" customHeight="1">
      <c r="Q203" s="47">
        <v>40</v>
      </c>
      <c r="R203" s="47">
        <v>240</v>
      </c>
    </row>
    <row r="204" spans="17:18" ht="0.75" customHeight="1">
      <c r="Q204" s="47">
        <v>38</v>
      </c>
      <c r="R204" s="47">
        <v>220</v>
      </c>
    </row>
    <row r="205" spans="17:18" ht="0.75" customHeight="1">
      <c r="Q205" s="47">
        <v>35</v>
      </c>
      <c r="R205" s="47">
        <v>200</v>
      </c>
    </row>
    <row r="206" spans="17:18" ht="0.75" customHeight="1">
      <c r="Q206" s="47">
        <v>29</v>
      </c>
      <c r="R206" s="47">
        <v>180</v>
      </c>
    </row>
    <row r="207" spans="17:18" ht="0.75" customHeight="1">
      <c r="Q207" s="47">
        <v>20</v>
      </c>
      <c r="R207" s="47">
        <v>160</v>
      </c>
    </row>
    <row r="208" spans="17:18" ht="0.75" customHeight="1">
      <c r="Q208" s="47">
        <v>13</v>
      </c>
      <c r="R208" s="47">
        <v>155</v>
      </c>
    </row>
    <row r="209" spans="17:18" ht="0.75" customHeight="1">
      <c r="Q209" s="47">
        <v>2</v>
      </c>
      <c r="R209" s="47">
        <v>152</v>
      </c>
    </row>
    <row r="210" spans="17:18" ht="0.75" customHeight="1">
      <c r="Q210" s="47">
        <v>900</v>
      </c>
      <c r="R210" s="47">
        <v>23</v>
      </c>
    </row>
    <row r="211" spans="17:18" ht="0.75" customHeight="1">
      <c r="Q211" s="47">
        <v>920</v>
      </c>
      <c r="R211" s="47">
        <v>20</v>
      </c>
    </row>
    <row r="212" spans="17:18" ht="0.75" customHeight="1">
      <c r="Q212" s="47">
        <v>940</v>
      </c>
      <c r="R212" s="47">
        <v>18</v>
      </c>
    </row>
    <row r="213" spans="17:18" ht="0.75" customHeight="1">
      <c r="Q213" s="47">
        <v>960</v>
      </c>
      <c r="R213" s="47">
        <v>16</v>
      </c>
    </row>
    <row r="214" spans="17:18" ht="0.75" customHeight="1">
      <c r="Q214" s="47">
        <v>980</v>
      </c>
      <c r="R214" s="47">
        <v>15</v>
      </c>
    </row>
    <row r="215" spans="17:18" ht="0.75" customHeight="1">
      <c r="Q215" s="47">
        <v>1000</v>
      </c>
      <c r="R215" s="47">
        <v>14</v>
      </c>
    </row>
    <row r="216" spans="17:18" ht="0.75" customHeight="1">
      <c r="Q216" s="47">
        <v>1020</v>
      </c>
      <c r="R216" s="47">
        <v>14</v>
      </c>
    </row>
    <row r="217" spans="17:18" ht="0.75" customHeight="1">
      <c r="Q217" s="47">
        <v>1040</v>
      </c>
      <c r="R217" s="47">
        <v>13</v>
      </c>
    </row>
    <row r="218" spans="17:18" ht="0.75" customHeight="1">
      <c r="Q218" s="47">
        <v>98</v>
      </c>
      <c r="R218" s="47">
        <v>216</v>
      </c>
    </row>
    <row r="219" spans="17:18" ht="0.75" customHeight="1">
      <c r="Q219" s="47">
        <v>120</v>
      </c>
      <c r="R219" s="47">
        <v>224</v>
      </c>
    </row>
    <row r="220" spans="17:18" ht="0.75" customHeight="1">
      <c r="Q220" s="47">
        <v>140</v>
      </c>
      <c r="R220" s="47">
        <v>227</v>
      </c>
    </row>
    <row r="221" spans="17:18" ht="0.75" customHeight="1">
      <c r="Q221" s="47">
        <v>160</v>
      </c>
      <c r="R221" s="47">
        <v>225</v>
      </c>
    </row>
    <row r="222" spans="17:18" ht="0.75" customHeight="1">
      <c r="Q222" s="47">
        <v>180</v>
      </c>
      <c r="R222" s="47">
        <v>218</v>
      </c>
    </row>
    <row r="223" spans="17:18" ht="0.75" customHeight="1">
      <c r="Q223" s="47">
        <v>200</v>
      </c>
      <c r="R223" s="47">
        <v>209</v>
      </c>
    </row>
    <row r="224" spans="17:18" ht="0.75" customHeight="1">
      <c r="Q224" s="47">
        <v>220</v>
      </c>
      <c r="R224" s="47">
        <v>200</v>
      </c>
    </row>
    <row r="225" spans="17:18" ht="0.75" customHeight="1">
      <c r="Q225" s="47">
        <v>240</v>
      </c>
      <c r="R225" s="47">
        <v>189</v>
      </c>
    </row>
    <row r="226" spans="17:18" ht="0.75" customHeight="1">
      <c r="Q226" s="47">
        <v>260</v>
      </c>
      <c r="R226" s="47">
        <v>175</v>
      </c>
    </row>
    <row r="227" spans="17:18" ht="0.75" customHeight="1">
      <c r="Q227" s="47">
        <v>280</v>
      </c>
      <c r="R227" s="47">
        <v>162</v>
      </c>
    </row>
    <row r="228" spans="17:18" ht="0.75" customHeight="1">
      <c r="Q228" s="47">
        <v>300</v>
      </c>
      <c r="R228" s="47">
        <v>151</v>
      </c>
    </row>
    <row r="229" spans="17:18" ht="0.75" customHeight="1">
      <c r="Q229" s="47">
        <v>320</v>
      </c>
      <c r="R229" s="47">
        <v>138</v>
      </c>
    </row>
    <row r="230" spans="17:18" ht="0.75" customHeight="1">
      <c r="Q230" s="47">
        <v>340</v>
      </c>
      <c r="R230" s="47">
        <v>125</v>
      </c>
    </row>
    <row r="231" spans="17:18" ht="0.75" customHeight="1">
      <c r="Q231" s="47">
        <v>360</v>
      </c>
      <c r="R231" s="47">
        <v>115</v>
      </c>
    </row>
    <row r="232" spans="17:18" ht="0.75" customHeight="1">
      <c r="Q232" s="47">
        <v>380</v>
      </c>
      <c r="R232" s="47">
        <v>106</v>
      </c>
    </row>
    <row r="233" spans="17:18" ht="0.75" customHeight="1">
      <c r="Q233" s="47">
        <v>400</v>
      </c>
      <c r="R233" s="47">
        <v>96</v>
      </c>
    </row>
    <row r="234" spans="17:18" ht="0.75" customHeight="1">
      <c r="Q234" s="47">
        <v>420</v>
      </c>
      <c r="R234" s="47">
        <v>87</v>
      </c>
    </row>
    <row r="235" spans="17:18" ht="0.75" customHeight="1">
      <c r="Q235" s="47">
        <v>440</v>
      </c>
      <c r="R235" s="47">
        <v>80</v>
      </c>
    </row>
    <row r="236" spans="17:18" ht="0.75" customHeight="1">
      <c r="Q236" s="47">
        <v>460</v>
      </c>
      <c r="R236" s="47">
        <v>73</v>
      </c>
    </row>
    <row r="237" spans="17:18" ht="0.75" customHeight="1">
      <c r="Q237" s="47">
        <v>480</v>
      </c>
      <c r="R237" s="47">
        <v>66</v>
      </c>
    </row>
    <row r="238" spans="17:18" ht="0.75" customHeight="1">
      <c r="Q238" s="47">
        <v>500</v>
      </c>
      <c r="R238" s="47">
        <v>59</v>
      </c>
    </row>
    <row r="239" spans="17:18" ht="0.75" customHeight="1">
      <c r="Q239" s="47">
        <v>520</v>
      </c>
      <c r="R239" s="47">
        <v>53</v>
      </c>
    </row>
    <row r="240" spans="17:18" ht="0.75" customHeight="1">
      <c r="Q240" s="47">
        <v>540</v>
      </c>
      <c r="R240" s="47">
        <v>46</v>
      </c>
    </row>
    <row r="241" spans="17:18" ht="0.75" customHeight="1">
      <c r="Q241" s="47">
        <v>560</v>
      </c>
      <c r="R241" s="47">
        <v>40</v>
      </c>
    </row>
    <row r="242" spans="17:18" ht="0.75" customHeight="1">
      <c r="Q242" s="47">
        <v>580</v>
      </c>
      <c r="R242" s="47">
        <v>36</v>
      </c>
    </row>
    <row r="243" spans="17:18" ht="0.75" customHeight="1">
      <c r="Q243" s="47">
        <v>600</v>
      </c>
      <c r="R243" s="47">
        <v>32</v>
      </c>
    </row>
    <row r="244" spans="17:18" ht="0.75" customHeight="1">
      <c r="Q244" s="47">
        <v>620</v>
      </c>
      <c r="R244" s="47">
        <v>27</v>
      </c>
    </row>
    <row r="245" spans="17:18" ht="0.75" customHeight="1">
      <c r="Q245" s="47">
        <v>640</v>
      </c>
      <c r="R245" s="47">
        <v>24</v>
      </c>
    </row>
    <row r="246" spans="17:18" ht="0.75" customHeight="1">
      <c r="Q246" s="47">
        <v>660</v>
      </c>
      <c r="R246" s="47">
        <v>20</v>
      </c>
    </row>
    <row r="247" spans="17:18" ht="0.75" customHeight="1">
      <c r="Q247" s="47">
        <v>680</v>
      </c>
      <c r="R247" s="47">
        <v>18</v>
      </c>
    </row>
    <row r="248" spans="17:18" ht="0.75" customHeight="1">
      <c r="Q248" s="47">
        <v>700</v>
      </c>
      <c r="R248" s="47">
        <v>15</v>
      </c>
    </row>
    <row r="249" spans="17:18" ht="0.75" customHeight="1">
      <c r="Q249" s="47">
        <v>720</v>
      </c>
      <c r="R249" s="47">
        <v>13</v>
      </c>
    </row>
    <row r="250" spans="17:18" ht="0.75" customHeight="1">
      <c r="Q250" s="47">
        <v>740</v>
      </c>
      <c r="R250" s="47">
        <v>11</v>
      </c>
    </row>
    <row r="251" spans="17:18" ht="0.75" customHeight="1">
      <c r="Q251" s="47">
        <v>760</v>
      </c>
      <c r="R251" s="47">
        <v>9</v>
      </c>
    </row>
    <row r="252" spans="17:18" ht="0.75" customHeight="1">
      <c r="Q252" s="47">
        <v>780</v>
      </c>
      <c r="R252" s="47">
        <v>7</v>
      </c>
    </row>
    <row r="253" spans="17:18" ht="0.75" customHeight="1">
      <c r="Q253" s="47">
        <v>799</v>
      </c>
      <c r="R253" s="47">
        <v>7</v>
      </c>
    </row>
    <row r="254" spans="17:18" ht="0.75" customHeight="1">
      <c r="Q254" s="47">
        <v>820</v>
      </c>
      <c r="R254" s="47">
        <v>4</v>
      </c>
    </row>
    <row r="255" spans="17:18" ht="0.75" customHeight="1">
      <c r="Q255" s="47">
        <v>840</v>
      </c>
      <c r="R255" s="47">
        <v>2</v>
      </c>
    </row>
    <row r="256" spans="17:18" ht="0.75" customHeight="1">
      <c r="Q256" s="47">
        <v>58</v>
      </c>
      <c r="R256" s="47">
        <v>180</v>
      </c>
    </row>
    <row r="257" spans="17:18" ht="0.75" customHeight="1">
      <c r="Q257" s="47">
        <v>80</v>
      </c>
      <c r="R257" s="47">
        <v>200</v>
      </c>
    </row>
    <row r="258" spans="17:18" ht="0.75" customHeight="1">
      <c r="Q258" s="47">
        <v>47</v>
      </c>
      <c r="R258" s="47">
        <v>160</v>
      </c>
    </row>
    <row r="259" spans="17:18" ht="0.75" customHeight="1">
      <c r="Q259" s="47">
        <v>38</v>
      </c>
      <c r="R259" s="47">
        <v>140</v>
      </c>
    </row>
    <row r="260" spans="17:18" ht="0.75" customHeight="1">
      <c r="Q260" s="47">
        <v>31</v>
      </c>
      <c r="R260" s="47">
        <v>120</v>
      </c>
    </row>
    <row r="261" spans="17:18" ht="0.75" customHeight="1">
      <c r="Q261" s="47">
        <v>24</v>
      </c>
      <c r="R261" s="47">
        <v>100</v>
      </c>
    </row>
    <row r="262" spans="17:18" ht="0.75" customHeight="1">
      <c r="Q262" s="47">
        <v>18</v>
      </c>
      <c r="R262" s="47">
        <v>80</v>
      </c>
    </row>
    <row r="263" spans="17:18" ht="0.75" customHeight="1">
      <c r="Q263" s="47">
        <v>13</v>
      </c>
      <c r="R263" s="47">
        <v>60</v>
      </c>
    </row>
    <row r="264" spans="17:18" ht="0.75" customHeight="1">
      <c r="Q264" s="47">
        <v>9</v>
      </c>
      <c r="R264" s="47">
        <v>40</v>
      </c>
    </row>
    <row r="265" spans="17:18" ht="0.75" customHeight="1">
      <c r="Q265" s="47">
        <v>4</v>
      </c>
      <c r="R265" s="47">
        <v>20</v>
      </c>
    </row>
    <row r="266" spans="17:18" ht="0.75" customHeight="1">
      <c r="Q266" s="47">
        <v>2</v>
      </c>
      <c r="R266" s="47">
        <v>3</v>
      </c>
    </row>
    <row r="267" spans="17:18" ht="0.75" customHeight="1">
      <c r="Q267" s="47">
        <v>40</v>
      </c>
      <c r="R267" s="47">
        <v>280</v>
      </c>
    </row>
    <row r="268" spans="17:18" ht="0.75" customHeight="1">
      <c r="Q268" s="47">
        <v>58</v>
      </c>
      <c r="R268" s="47">
        <v>280</v>
      </c>
    </row>
    <row r="269" spans="17:18" ht="0.75" customHeight="1">
      <c r="Q269" s="47">
        <v>72</v>
      </c>
      <c r="R269" s="47">
        <v>271</v>
      </c>
    </row>
    <row r="270" spans="17:18" ht="0.75" customHeight="1">
      <c r="Q270" s="47">
        <v>95</v>
      </c>
      <c r="R270" s="47">
        <v>244</v>
      </c>
    </row>
    <row r="271" spans="17:18" ht="0.75" customHeight="1">
      <c r="Q271" s="47">
        <v>125</v>
      </c>
      <c r="R271" s="47">
        <v>206</v>
      </c>
    </row>
    <row r="272" spans="17:18" ht="0.75" customHeight="1">
      <c r="Q272" s="47">
        <v>140</v>
      </c>
      <c r="R272" s="47">
        <v>190</v>
      </c>
    </row>
    <row r="273" spans="17:18" ht="0.75" customHeight="1">
      <c r="Q273" s="47">
        <v>160</v>
      </c>
      <c r="R273" s="47">
        <v>167</v>
      </c>
    </row>
    <row r="274" spans="17:18" ht="0.75" customHeight="1">
      <c r="Q274" s="47">
        <v>180</v>
      </c>
      <c r="R274" s="47">
        <v>147</v>
      </c>
    </row>
    <row r="275" spans="17:18" ht="0.75" customHeight="1">
      <c r="Q275" s="47">
        <v>200</v>
      </c>
      <c r="R275" s="47">
        <v>127</v>
      </c>
    </row>
    <row r="276" spans="17:18" ht="0.75" customHeight="1">
      <c r="Q276" s="47">
        <v>220</v>
      </c>
      <c r="R276" s="47">
        <v>111</v>
      </c>
    </row>
    <row r="277" spans="17:18" ht="0.75" customHeight="1">
      <c r="Q277" s="47">
        <v>240</v>
      </c>
      <c r="R277" s="47">
        <v>98</v>
      </c>
    </row>
    <row r="278" spans="17:18" ht="0.75" customHeight="1">
      <c r="Q278" s="47">
        <v>260</v>
      </c>
      <c r="R278" s="47">
        <v>84</v>
      </c>
    </row>
    <row r="279" spans="17:18" ht="0.75" customHeight="1">
      <c r="Q279" s="47">
        <v>280</v>
      </c>
      <c r="R279" s="47">
        <v>71</v>
      </c>
    </row>
    <row r="280" spans="17:18" ht="0.75" customHeight="1">
      <c r="Q280" s="47">
        <v>300</v>
      </c>
      <c r="R280" s="47">
        <v>58</v>
      </c>
    </row>
    <row r="281" spans="17:18" ht="0.75" customHeight="1">
      <c r="Q281" s="47">
        <v>320</v>
      </c>
      <c r="R281" s="47">
        <v>49</v>
      </c>
    </row>
    <row r="282" spans="17:18" ht="0.75" customHeight="1">
      <c r="Q282" s="47">
        <v>340</v>
      </c>
      <c r="R282" s="47">
        <v>40</v>
      </c>
    </row>
    <row r="283" spans="17:18" ht="0.75" customHeight="1">
      <c r="Q283" s="47">
        <v>360</v>
      </c>
      <c r="R283" s="47">
        <v>35</v>
      </c>
    </row>
    <row r="284" spans="17:18" ht="0.75" customHeight="1">
      <c r="Q284" s="47">
        <v>380</v>
      </c>
      <c r="R284" s="47">
        <v>27</v>
      </c>
    </row>
    <row r="285" spans="17:18" ht="0.75" customHeight="1">
      <c r="Q285" s="47">
        <v>400</v>
      </c>
      <c r="R285" s="47">
        <v>22</v>
      </c>
    </row>
    <row r="286" spans="17:18" ht="0.75" customHeight="1">
      <c r="Q286" s="47">
        <v>420</v>
      </c>
      <c r="R286" s="47">
        <v>18</v>
      </c>
    </row>
    <row r="287" spans="17:18" ht="0.75" customHeight="1">
      <c r="Q287" s="47">
        <v>440</v>
      </c>
      <c r="R287" s="47">
        <v>15</v>
      </c>
    </row>
    <row r="288" spans="17:18" ht="0.75" customHeight="1">
      <c r="Q288" s="47">
        <v>460</v>
      </c>
      <c r="R288" s="47">
        <v>13</v>
      </c>
    </row>
    <row r="289" spans="17:18" ht="0.75" customHeight="1">
      <c r="Q289" s="47">
        <v>480</v>
      </c>
      <c r="R289" s="47">
        <v>11</v>
      </c>
    </row>
    <row r="290" spans="17:18" ht="0.75" customHeight="1">
      <c r="Q290" s="47">
        <v>500</v>
      </c>
      <c r="R290" s="47">
        <v>9</v>
      </c>
    </row>
    <row r="291" spans="17:18" ht="0.75" customHeight="1">
      <c r="Q291" s="47">
        <v>520</v>
      </c>
      <c r="R291" s="47">
        <v>8</v>
      </c>
    </row>
    <row r="292" spans="17:18" ht="0.75" customHeight="1">
      <c r="Q292" s="47">
        <v>538</v>
      </c>
      <c r="R292" s="47">
        <v>7</v>
      </c>
    </row>
    <row r="293" spans="17:18" ht="0.75" customHeight="1">
      <c r="Q293" s="47">
        <v>560</v>
      </c>
      <c r="R293" s="47">
        <v>4</v>
      </c>
    </row>
    <row r="294" spans="17:18" ht="0.75" customHeight="1">
      <c r="Q294" s="47">
        <v>580</v>
      </c>
      <c r="R294" s="47">
        <v>3</v>
      </c>
    </row>
    <row r="295" spans="17:18" ht="0.75" customHeight="1">
      <c r="Q295" s="47">
        <v>598</v>
      </c>
      <c r="R295" s="47">
        <v>3</v>
      </c>
    </row>
    <row r="296" spans="17:18" ht="0.75" customHeight="1">
      <c r="Q296" s="47">
        <v>40</v>
      </c>
      <c r="R296" s="47">
        <v>280</v>
      </c>
    </row>
    <row r="297" spans="17:18" ht="0.75" customHeight="1">
      <c r="Q297" s="47">
        <v>25</v>
      </c>
      <c r="R297" s="47">
        <v>273</v>
      </c>
    </row>
    <row r="298" spans="17:18" ht="0.75" customHeight="1">
      <c r="Q298" s="47">
        <v>18</v>
      </c>
      <c r="R298" s="47">
        <v>260</v>
      </c>
    </row>
    <row r="299" spans="17:18" ht="0.75" customHeight="1">
      <c r="Q299" s="47">
        <v>15</v>
      </c>
      <c r="R299" s="47">
        <v>240</v>
      </c>
    </row>
    <row r="300" spans="17:18" ht="0.75" customHeight="1">
      <c r="Q300" s="47">
        <v>13</v>
      </c>
      <c r="R300" s="47">
        <v>218</v>
      </c>
    </row>
    <row r="301" spans="17:18" ht="0.75" customHeight="1">
      <c r="Q301" s="47">
        <v>11</v>
      </c>
      <c r="R301" s="47">
        <v>196</v>
      </c>
    </row>
    <row r="302" spans="17:18" ht="0.75" customHeight="1">
      <c r="Q302" s="47">
        <v>2</v>
      </c>
      <c r="R302" s="47">
        <v>180</v>
      </c>
    </row>
    <row r="303" spans="17:18" ht="0.75" customHeight="1">
      <c r="Q303" s="47">
        <v>85</v>
      </c>
      <c r="R303" s="47">
        <v>258</v>
      </c>
    </row>
    <row r="304" spans="17:18" ht="0.75" customHeight="1">
      <c r="Q304" s="47">
        <v>110</v>
      </c>
      <c r="R304" s="47">
        <v>223</v>
      </c>
    </row>
    <row r="305" spans="17:18" ht="0.75" customHeight="1">
      <c r="Q305" s="47">
        <v>40</v>
      </c>
      <c r="R305" s="47">
        <v>271</v>
      </c>
    </row>
    <row r="306" spans="17:18" ht="0.75" customHeight="1">
      <c r="Q306" s="47">
        <v>58</v>
      </c>
      <c r="R306" s="47">
        <v>271</v>
      </c>
    </row>
    <row r="307" spans="17:18" ht="0.75" customHeight="1">
      <c r="Q307" s="47">
        <v>72</v>
      </c>
      <c r="R307" s="47">
        <v>261</v>
      </c>
    </row>
    <row r="308" spans="17:18" ht="0.75" customHeight="1">
      <c r="Q308" s="47">
        <v>95</v>
      </c>
      <c r="R308" s="47">
        <v>232</v>
      </c>
    </row>
    <row r="309" spans="17:18" ht="0.75" customHeight="1">
      <c r="Q309" s="47">
        <v>125</v>
      </c>
      <c r="R309" s="47">
        <v>191</v>
      </c>
    </row>
    <row r="310" spans="17:18" ht="0.75" customHeight="1">
      <c r="Q310" s="47">
        <v>140</v>
      </c>
      <c r="R310" s="47">
        <v>176</v>
      </c>
    </row>
    <row r="311" spans="17:18" ht="0.75" customHeight="1">
      <c r="Q311" s="47">
        <v>160</v>
      </c>
      <c r="R311" s="47">
        <v>156</v>
      </c>
    </row>
    <row r="312" spans="17:18" ht="0.75" customHeight="1">
      <c r="Q312" s="47">
        <v>180</v>
      </c>
      <c r="R312" s="47">
        <v>133</v>
      </c>
    </row>
    <row r="313" spans="17:18" ht="0.75" customHeight="1">
      <c r="Q313" s="47">
        <v>200</v>
      </c>
      <c r="R313" s="47">
        <v>113</v>
      </c>
    </row>
    <row r="314" spans="17:18" ht="0.75" customHeight="1">
      <c r="Q314" s="47">
        <v>220</v>
      </c>
      <c r="R314" s="47">
        <v>98</v>
      </c>
    </row>
    <row r="315" spans="17:18" ht="0.75" customHeight="1">
      <c r="Q315" s="47">
        <v>240</v>
      </c>
      <c r="R315" s="47">
        <v>84</v>
      </c>
    </row>
    <row r="316" spans="17:18" ht="0.75" customHeight="1">
      <c r="Q316" s="47">
        <v>260</v>
      </c>
      <c r="R316" s="47">
        <v>70</v>
      </c>
    </row>
    <row r="317" spans="17:18" ht="0.75" customHeight="1">
      <c r="Q317" s="47">
        <v>280</v>
      </c>
      <c r="R317" s="47">
        <v>58</v>
      </c>
    </row>
    <row r="318" spans="17:18" ht="0.75" customHeight="1">
      <c r="Q318" s="47">
        <v>300</v>
      </c>
      <c r="R318" s="47">
        <v>47</v>
      </c>
    </row>
    <row r="319" spans="17:18" ht="0.75" customHeight="1">
      <c r="Q319" s="47">
        <v>320</v>
      </c>
      <c r="R319" s="47">
        <v>38</v>
      </c>
    </row>
    <row r="320" spans="17:18" ht="0.75" customHeight="1">
      <c r="Q320" s="47">
        <v>340</v>
      </c>
      <c r="R320" s="47">
        <v>31</v>
      </c>
    </row>
    <row r="321" spans="17:18" ht="0.75" customHeight="1">
      <c r="Q321" s="47">
        <v>360</v>
      </c>
      <c r="R321" s="47">
        <v>24</v>
      </c>
    </row>
    <row r="322" spans="17:18" ht="0.75" customHeight="1">
      <c r="Q322" s="47">
        <v>380</v>
      </c>
      <c r="R322" s="47">
        <v>18</v>
      </c>
    </row>
    <row r="323" spans="17:18" ht="0.75" customHeight="1">
      <c r="Q323" s="47">
        <v>400</v>
      </c>
      <c r="R323" s="47">
        <v>13</v>
      </c>
    </row>
    <row r="324" spans="17:18" ht="0.75" customHeight="1">
      <c r="Q324" s="47">
        <v>420</v>
      </c>
      <c r="R324" s="47">
        <v>9</v>
      </c>
    </row>
    <row r="325" spans="17:18" ht="0.75" customHeight="1">
      <c r="Q325" s="47">
        <v>440</v>
      </c>
      <c r="R325" s="47">
        <v>8</v>
      </c>
    </row>
    <row r="326" spans="17:18" ht="0.75" customHeight="1">
      <c r="Q326" s="47">
        <v>460</v>
      </c>
      <c r="R326" s="47">
        <v>5</v>
      </c>
    </row>
    <row r="327" spans="17:18" ht="0.75" customHeight="1">
      <c r="Q327" s="47">
        <v>480</v>
      </c>
      <c r="R327" s="47">
        <v>2</v>
      </c>
    </row>
    <row r="328" spans="17:18" ht="0.75" customHeight="1">
      <c r="Q328" s="47">
        <v>27</v>
      </c>
      <c r="R328" s="47">
        <v>260</v>
      </c>
    </row>
    <row r="329" spans="17:18" ht="0.75" customHeight="1">
      <c r="Q329" s="47">
        <v>22</v>
      </c>
      <c r="R329" s="47">
        <v>240</v>
      </c>
    </row>
    <row r="330" spans="17:18" ht="0.75" customHeight="1">
      <c r="Q330" s="47">
        <v>20</v>
      </c>
      <c r="R330" s="47">
        <v>220</v>
      </c>
    </row>
    <row r="331" spans="17:18" ht="0.75" customHeight="1">
      <c r="Q331" s="47">
        <v>20</v>
      </c>
      <c r="R331" s="47">
        <v>200</v>
      </c>
    </row>
    <row r="332" spans="17:18" ht="0.75" customHeight="1">
      <c r="Q332" s="47">
        <v>18</v>
      </c>
      <c r="R332" s="47">
        <v>180</v>
      </c>
    </row>
    <row r="333" spans="17:18" ht="0.75" customHeight="1">
      <c r="Q333" s="47">
        <v>2</v>
      </c>
      <c r="R333" s="47">
        <v>175</v>
      </c>
    </row>
    <row r="334" spans="17:18" ht="0.75" customHeight="1">
      <c r="Q334" s="47">
        <v>13</v>
      </c>
      <c r="R334" s="47">
        <v>173</v>
      </c>
    </row>
    <row r="335" spans="17:18" ht="0.75" customHeight="1">
      <c r="Q335" s="47">
        <v>85</v>
      </c>
      <c r="R335" s="47">
        <v>247</v>
      </c>
    </row>
    <row r="336" spans="17:18" ht="0.75" customHeight="1">
      <c r="Q336" s="47">
        <v>110</v>
      </c>
      <c r="R336" s="47">
        <v>210</v>
      </c>
    </row>
    <row r="337" spans="17:18" ht="0.75" customHeight="1">
      <c r="Q337" s="47">
        <v>2</v>
      </c>
      <c r="R337" s="47">
        <v>53</v>
      </c>
    </row>
    <row r="338" spans="17:18" ht="0.75" customHeight="1">
      <c r="Q338" s="47">
        <v>83</v>
      </c>
      <c r="R338" s="47">
        <v>15</v>
      </c>
    </row>
    <row r="339" spans="17:18" ht="0.75" customHeight="1">
      <c r="Q339" s="47">
        <v>77</v>
      </c>
      <c r="R339" s="47">
        <v>19</v>
      </c>
    </row>
    <row r="340" spans="17:18" ht="0.75" customHeight="1">
      <c r="Q340" s="47">
        <v>73</v>
      </c>
      <c r="R340" s="47">
        <v>23</v>
      </c>
    </row>
    <row r="341" spans="17:18" ht="0.75" customHeight="1">
      <c r="Q341" s="47">
        <v>58</v>
      </c>
      <c r="R341" s="47">
        <v>27</v>
      </c>
    </row>
    <row r="342" spans="17:18" ht="0.75" customHeight="1">
      <c r="Q342" s="47">
        <v>45</v>
      </c>
      <c r="R342" s="47">
        <v>29</v>
      </c>
    </row>
    <row r="343" spans="17:18" ht="0.75" customHeight="1">
      <c r="Q343" s="47">
        <v>36</v>
      </c>
      <c r="R343" s="47">
        <v>32</v>
      </c>
    </row>
    <row r="344" spans="17:18" ht="0.75" customHeight="1">
      <c r="Q344" s="47">
        <v>26</v>
      </c>
      <c r="R344" s="47">
        <v>35</v>
      </c>
    </row>
    <row r="345" spans="17:18" ht="0.75" customHeight="1">
      <c r="Q345" s="47">
        <v>15</v>
      </c>
      <c r="R345" s="47">
        <v>40</v>
      </c>
    </row>
    <row r="346" spans="17:18" ht="0.75" customHeight="1">
      <c r="Q346" s="47">
        <v>11</v>
      </c>
      <c r="R346" s="47">
        <v>43</v>
      </c>
    </row>
    <row r="347" spans="17:18" ht="0.75" customHeight="1">
      <c r="Q347" s="47">
        <v>7</v>
      </c>
      <c r="R347" s="47">
        <v>47</v>
      </c>
    </row>
    <row r="348" spans="17:18" ht="0.75" customHeight="1">
      <c r="Q348" s="47">
        <v>4</v>
      </c>
      <c r="R348" s="47">
        <v>51</v>
      </c>
    </row>
    <row r="349" spans="17:18" ht="0.75" customHeight="1">
      <c r="Q349" s="47">
        <v>68</v>
      </c>
      <c r="R349" s="47">
        <v>24</v>
      </c>
    </row>
    <row r="350" spans="17:18" ht="0.75" customHeight="1">
      <c r="Q350" s="47">
        <v>88</v>
      </c>
      <c r="R350" s="47">
        <v>7</v>
      </c>
    </row>
    <row r="351" spans="17:18" ht="0.75" customHeight="1">
      <c r="Q351" s="47">
        <v>91</v>
      </c>
      <c r="R351" s="47">
        <v>2</v>
      </c>
    </row>
    <row r="352" spans="17:18" ht="0.75" customHeight="1">
      <c r="Q352" s="47">
        <v>2</v>
      </c>
      <c r="R352" s="47">
        <v>447</v>
      </c>
    </row>
    <row r="353" spans="17:18" ht="0.75" customHeight="1">
      <c r="Q353" s="47">
        <v>20</v>
      </c>
      <c r="R353" s="47">
        <v>449</v>
      </c>
    </row>
    <row r="354" spans="17:18" ht="0.75" customHeight="1">
      <c r="Q354" s="47">
        <v>40</v>
      </c>
      <c r="R354" s="47">
        <v>451</v>
      </c>
    </row>
    <row r="355" spans="17:18" ht="0.75" customHeight="1">
      <c r="Q355" s="47">
        <v>60</v>
      </c>
      <c r="R355" s="47">
        <v>452</v>
      </c>
    </row>
    <row r="356" spans="17:18" ht="0.75" customHeight="1">
      <c r="Q356" s="47">
        <v>80</v>
      </c>
      <c r="R356" s="47">
        <v>453</v>
      </c>
    </row>
    <row r="357" spans="17:18" ht="0.75" customHeight="1">
      <c r="Q357" s="47">
        <v>100</v>
      </c>
      <c r="R357" s="47">
        <v>451</v>
      </c>
    </row>
    <row r="358" spans="17:18" ht="0.75" customHeight="1">
      <c r="Q358" s="47">
        <v>120</v>
      </c>
      <c r="R358" s="47">
        <v>450</v>
      </c>
    </row>
    <row r="359" spans="17:18" ht="0.75" customHeight="1">
      <c r="Q359" s="47">
        <v>140</v>
      </c>
      <c r="R359" s="47">
        <v>445</v>
      </c>
    </row>
    <row r="360" spans="17:18" ht="0.75" customHeight="1">
      <c r="Q360" s="47">
        <v>159</v>
      </c>
      <c r="R360" s="47">
        <v>440</v>
      </c>
    </row>
    <row r="361" spans="17:18" ht="0.75" customHeight="1">
      <c r="Q361" s="47">
        <v>180</v>
      </c>
      <c r="R361" s="47">
        <v>432</v>
      </c>
    </row>
    <row r="362" spans="17:18" ht="0.75" customHeight="1">
      <c r="Q362" s="47">
        <v>200</v>
      </c>
      <c r="R362" s="47">
        <v>417</v>
      </c>
    </row>
    <row r="363" spans="17:18" ht="0.75" customHeight="1">
      <c r="Q363" s="47">
        <v>218</v>
      </c>
      <c r="R363" s="47">
        <v>400</v>
      </c>
    </row>
    <row r="364" spans="17:18" ht="0.75" customHeight="1">
      <c r="Q364" s="47">
        <v>231</v>
      </c>
      <c r="R364" s="47">
        <v>380</v>
      </c>
    </row>
    <row r="365" spans="17:18" ht="0.75" customHeight="1">
      <c r="Q365" s="47">
        <v>240</v>
      </c>
      <c r="R365" s="47">
        <v>360</v>
      </c>
    </row>
    <row r="366" spans="17:18" ht="0.75" customHeight="1">
      <c r="Q366" s="47">
        <v>248</v>
      </c>
      <c r="R366" s="47">
        <v>340</v>
      </c>
    </row>
    <row r="367" spans="17:18" ht="0.75" customHeight="1">
      <c r="Q367" s="47">
        <v>251</v>
      </c>
      <c r="R367" s="47">
        <v>320</v>
      </c>
    </row>
    <row r="368" spans="17:18" ht="0.75" customHeight="1">
      <c r="Q368" s="47">
        <v>254</v>
      </c>
      <c r="R368" s="47">
        <v>301</v>
      </c>
    </row>
    <row r="369" spans="17:18" ht="0.75" customHeight="1">
      <c r="Q369" s="47">
        <v>256</v>
      </c>
      <c r="R369" s="47">
        <v>280</v>
      </c>
    </row>
    <row r="370" spans="17:18" ht="0.75" customHeight="1">
      <c r="Q370" s="47">
        <v>256</v>
      </c>
      <c r="R370" s="47">
        <v>260</v>
      </c>
    </row>
    <row r="371" spans="17:18" ht="0.75" customHeight="1">
      <c r="Q371" s="47">
        <v>258</v>
      </c>
      <c r="R371" s="47">
        <v>240</v>
      </c>
    </row>
    <row r="372" spans="17:18" ht="0.75" customHeight="1">
      <c r="Q372" s="47">
        <v>257</v>
      </c>
      <c r="R372" s="47">
        <v>220</v>
      </c>
    </row>
    <row r="373" spans="17:18" ht="0.75" customHeight="1">
      <c r="Q373" s="47">
        <v>256</v>
      </c>
      <c r="R373" s="47">
        <v>200</v>
      </c>
    </row>
    <row r="374" spans="17:18" ht="0.75" customHeight="1">
      <c r="Q374" s="47">
        <v>253</v>
      </c>
      <c r="R374" s="47">
        <v>180</v>
      </c>
    </row>
    <row r="375" spans="17:18" ht="0.75" customHeight="1">
      <c r="Q375" s="47">
        <v>247</v>
      </c>
      <c r="R375" s="47">
        <v>160</v>
      </c>
    </row>
    <row r="376" spans="17:18" ht="0.75" customHeight="1">
      <c r="Q376" s="47">
        <v>239</v>
      </c>
      <c r="R376" s="47">
        <v>142</v>
      </c>
    </row>
    <row r="377" spans="17:18" ht="0.75" customHeight="1">
      <c r="Q377" s="47">
        <v>11</v>
      </c>
      <c r="R377" s="47">
        <v>448</v>
      </c>
    </row>
    <row r="378" spans="17:18" ht="0.75" customHeight="1">
      <c r="Q378" s="47">
        <v>29</v>
      </c>
      <c r="R378" s="47">
        <v>451</v>
      </c>
    </row>
    <row r="379" spans="17:18" ht="0.75" customHeight="1">
      <c r="Q379" s="47">
        <v>70</v>
      </c>
      <c r="R379" s="47">
        <v>453</v>
      </c>
    </row>
    <row r="380" spans="17:18" ht="0.75" customHeight="1">
      <c r="Q380" s="47">
        <v>91</v>
      </c>
      <c r="R380" s="47">
        <v>451</v>
      </c>
    </row>
    <row r="381" spans="17:18" ht="0.75" customHeight="1">
      <c r="Q381" s="47">
        <v>109</v>
      </c>
      <c r="R381" s="47">
        <v>451</v>
      </c>
    </row>
    <row r="382" spans="17:18" ht="0.75" customHeight="1">
      <c r="Q382" s="47">
        <v>130</v>
      </c>
      <c r="R382" s="47">
        <v>447</v>
      </c>
    </row>
    <row r="383" spans="17:18" ht="0.75" customHeight="1">
      <c r="Q383" s="47">
        <v>149</v>
      </c>
      <c r="R383" s="47">
        <v>444</v>
      </c>
    </row>
    <row r="384" spans="17:18" ht="0.75" customHeight="1">
      <c r="Q384" s="47">
        <v>169</v>
      </c>
      <c r="R384" s="47">
        <v>434</v>
      </c>
    </row>
    <row r="385" spans="17:18" ht="0.75" customHeight="1">
      <c r="Q385" s="47">
        <v>189</v>
      </c>
      <c r="R385" s="47">
        <v>426</v>
      </c>
    </row>
    <row r="386" spans="17:18" ht="0.75" customHeight="1">
      <c r="Q386" s="47">
        <v>51</v>
      </c>
      <c r="R386" s="47">
        <v>453</v>
      </c>
    </row>
    <row r="387" spans="17:18" ht="0.75" customHeight="1">
      <c r="Q387" s="47">
        <v>225</v>
      </c>
      <c r="R387" s="47">
        <v>390</v>
      </c>
    </row>
    <row r="388" spans="17:18" ht="0.75" customHeight="1">
      <c r="Q388" s="47">
        <v>236</v>
      </c>
      <c r="R388" s="47">
        <v>369</v>
      </c>
    </row>
    <row r="389" spans="17:18" ht="0.75" customHeight="1">
      <c r="Q389" s="47">
        <v>244</v>
      </c>
      <c r="R389" s="47">
        <v>349</v>
      </c>
    </row>
    <row r="390" spans="17:18" ht="0.75" customHeight="1">
      <c r="Q390" s="47">
        <v>248</v>
      </c>
      <c r="R390" s="47">
        <v>331</v>
      </c>
    </row>
    <row r="391" spans="17:18" ht="0.75" customHeight="1">
      <c r="Q391" s="47">
        <v>253</v>
      </c>
      <c r="R391" s="47">
        <v>310</v>
      </c>
    </row>
    <row r="392" spans="17:18" ht="0.75" customHeight="1">
      <c r="Q392" s="47">
        <v>255</v>
      </c>
      <c r="R392" s="47">
        <v>290</v>
      </c>
    </row>
    <row r="393" spans="17:18" ht="0.75" customHeight="1">
      <c r="Q393" s="47">
        <v>256</v>
      </c>
      <c r="R393" s="47">
        <v>269</v>
      </c>
    </row>
    <row r="394" spans="17:18" ht="0.75" customHeight="1">
      <c r="Q394" s="47">
        <v>258</v>
      </c>
      <c r="R394" s="47">
        <v>250</v>
      </c>
    </row>
    <row r="395" spans="17:18" ht="0.75" customHeight="1">
      <c r="Q395" s="47">
        <v>257</v>
      </c>
      <c r="R395" s="47">
        <v>229</v>
      </c>
    </row>
    <row r="396" spans="17:18" ht="0.75" customHeight="1">
      <c r="Q396" s="47">
        <v>256</v>
      </c>
      <c r="R396" s="47">
        <v>210</v>
      </c>
    </row>
    <row r="397" spans="17:18" ht="0.75" customHeight="1">
      <c r="Q397" s="47">
        <v>254</v>
      </c>
      <c r="R397" s="47">
        <v>191</v>
      </c>
    </row>
    <row r="398" spans="17:18" ht="0.75" customHeight="1">
      <c r="Q398" s="47">
        <v>251</v>
      </c>
      <c r="R398" s="47">
        <v>171</v>
      </c>
    </row>
    <row r="399" spans="17:18" ht="0.75" customHeight="1">
      <c r="Q399" s="47">
        <v>244</v>
      </c>
      <c r="R399" s="47">
        <v>151</v>
      </c>
    </row>
    <row r="400" spans="17:18" ht="0.75" customHeight="1">
      <c r="Q400" s="47">
        <v>233</v>
      </c>
      <c r="R400" s="47">
        <v>138</v>
      </c>
    </row>
    <row r="401" spans="17:18" ht="0.75" customHeight="1">
      <c r="Q401" s="47">
        <v>224</v>
      </c>
      <c r="R401" s="47">
        <v>134</v>
      </c>
    </row>
    <row r="402" spans="17:18" ht="0.75" customHeight="1">
      <c r="Q402" s="47">
        <v>214</v>
      </c>
      <c r="R402" s="47">
        <v>132</v>
      </c>
    </row>
    <row r="403" spans="17:18" ht="0.75" customHeight="1">
      <c r="Q403" s="47">
        <v>204</v>
      </c>
      <c r="R403" s="47">
        <v>132</v>
      </c>
    </row>
    <row r="404" spans="17:18" ht="0.75" customHeight="1">
      <c r="Q404" s="47">
        <v>193</v>
      </c>
      <c r="R404" s="47">
        <v>137</v>
      </c>
    </row>
    <row r="405" spans="17:18" ht="0.75" customHeight="1">
      <c r="Q405" s="47">
        <v>210</v>
      </c>
      <c r="R405" s="47">
        <v>410</v>
      </c>
    </row>
    <row r="406" spans="17:18" ht="0.75" customHeight="1">
      <c r="Q406" s="47">
        <v>100</v>
      </c>
      <c r="R406" s="47">
        <v>260</v>
      </c>
    </row>
    <row r="407" spans="17:18" ht="0.75" customHeight="1">
      <c r="Q407" s="47">
        <v>100</v>
      </c>
      <c r="R407" s="47">
        <v>100</v>
      </c>
    </row>
    <row r="408" spans="17:18" ht="0.75" customHeight="1">
      <c r="Q408" s="47">
        <v>102</v>
      </c>
      <c r="R408" s="47">
        <v>93</v>
      </c>
    </row>
    <row r="409" spans="17:18" ht="0.75" customHeight="1">
      <c r="Q409" s="47">
        <v>105</v>
      </c>
      <c r="R409" s="47">
        <v>87</v>
      </c>
    </row>
    <row r="410" spans="17:18" ht="0.75" customHeight="1">
      <c r="Q410" s="47">
        <v>109</v>
      </c>
      <c r="R410" s="47">
        <v>83</v>
      </c>
    </row>
    <row r="411" spans="17:18" ht="0.75" customHeight="1">
      <c r="Q411" s="47">
        <v>116</v>
      </c>
      <c r="R411" s="47">
        <v>80</v>
      </c>
    </row>
    <row r="412" spans="17:18" ht="0.75" customHeight="1">
      <c r="Q412" s="47">
        <v>126</v>
      </c>
      <c r="R412" s="47">
        <v>80</v>
      </c>
    </row>
    <row r="413" spans="17:18" ht="0.75" customHeight="1">
      <c r="Q413" s="47">
        <v>320</v>
      </c>
      <c r="R413" s="47">
        <v>80</v>
      </c>
    </row>
    <row r="414" spans="17:18" ht="0.75" customHeight="1">
      <c r="Q414" s="47">
        <v>100</v>
      </c>
      <c r="R414" s="47">
        <v>240</v>
      </c>
    </row>
    <row r="415" spans="17:18" ht="0.75" customHeight="1">
      <c r="Q415" s="47">
        <v>100</v>
      </c>
      <c r="R415" s="47">
        <v>220</v>
      </c>
    </row>
    <row r="416" spans="17:18" ht="0.75" customHeight="1">
      <c r="Q416" s="47">
        <v>100</v>
      </c>
      <c r="R416" s="47">
        <v>200</v>
      </c>
    </row>
    <row r="417" spans="17:18" ht="0.75" customHeight="1">
      <c r="Q417" s="47">
        <v>100</v>
      </c>
      <c r="R417" s="47">
        <v>180</v>
      </c>
    </row>
    <row r="418" spans="17:18" ht="0.75" customHeight="1">
      <c r="Q418" s="47">
        <v>100</v>
      </c>
      <c r="R418" s="47">
        <v>160</v>
      </c>
    </row>
    <row r="419" spans="17:18" ht="0.75" customHeight="1">
      <c r="Q419" s="47">
        <v>100</v>
      </c>
      <c r="R419" s="47">
        <v>140</v>
      </c>
    </row>
    <row r="420" spans="17:18" ht="0.75" customHeight="1">
      <c r="Q420" s="47">
        <v>100</v>
      </c>
      <c r="R420" s="47">
        <v>120</v>
      </c>
    </row>
    <row r="421" spans="17:18" ht="0.75" customHeight="1">
      <c r="Q421" s="47">
        <v>136</v>
      </c>
      <c r="R421" s="47">
        <v>80</v>
      </c>
    </row>
    <row r="422" spans="17:18" ht="0.75" customHeight="1">
      <c r="Q422" s="47">
        <v>155</v>
      </c>
      <c r="R422" s="47">
        <v>80</v>
      </c>
    </row>
    <row r="423" spans="17:18" ht="0.75" customHeight="1">
      <c r="Q423" s="47">
        <v>180</v>
      </c>
      <c r="R423" s="47">
        <v>80</v>
      </c>
    </row>
    <row r="424" spans="17:18" ht="0.75" customHeight="1">
      <c r="Q424" s="47">
        <v>200</v>
      </c>
      <c r="R424" s="47">
        <v>80</v>
      </c>
    </row>
    <row r="425" spans="17:18" ht="0.75" customHeight="1">
      <c r="Q425" s="47">
        <v>220</v>
      </c>
      <c r="R425" s="47">
        <v>80</v>
      </c>
    </row>
    <row r="426" spans="17:18" ht="0.75" customHeight="1">
      <c r="Q426" s="47">
        <v>240</v>
      </c>
      <c r="R426" s="47">
        <v>80</v>
      </c>
    </row>
    <row r="427" spans="17:18" ht="0.75" customHeight="1">
      <c r="Q427" s="47">
        <v>260</v>
      </c>
      <c r="R427" s="47">
        <v>80</v>
      </c>
    </row>
    <row r="428" spans="17:18" ht="0.75" customHeight="1">
      <c r="Q428" s="47">
        <v>280</v>
      </c>
      <c r="R428" s="47">
        <v>80</v>
      </c>
    </row>
    <row r="429" spans="17:18" ht="0.75" customHeight="1">
      <c r="Q429" s="47">
        <v>300</v>
      </c>
      <c r="R429" s="47">
        <v>80</v>
      </c>
    </row>
    <row r="430" spans="17:18" ht="0.75" customHeight="1">
      <c r="Q430" s="47">
        <v>796</v>
      </c>
      <c r="R430" s="47">
        <v>218</v>
      </c>
    </row>
    <row r="431" spans="17:18" ht="0.75" customHeight="1">
      <c r="Q431" s="47">
        <v>780</v>
      </c>
      <c r="R431" s="47">
        <v>216</v>
      </c>
    </row>
    <row r="432" spans="17:18" ht="0.75" customHeight="1">
      <c r="Q432" s="47">
        <v>756</v>
      </c>
      <c r="R432" s="47">
        <v>213</v>
      </c>
    </row>
    <row r="433" spans="17:18" ht="0.75" customHeight="1">
      <c r="Q433" s="47">
        <v>730</v>
      </c>
      <c r="R433" s="47">
        <v>211</v>
      </c>
    </row>
    <row r="434" spans="17:18" ht="0.75" customHeight="1">
      <c r="Q434" s="47">
        <v>704</v>
      </c>
      <c r="R434" s="47">
        <v>208</v>
      </c>
    </row>
    <row r="435" spans="17:18" ht="0.75" customHeight="1">
      <c r="Q435" s="47">
        <v>680</v>
      </c>
      <c r="R435" s="47">
        <v>205</v>
      </c>
    </row>
    <row r="436" spans="17:18" ht="0.75" customHeight="1">
      <c r="Q436" s="47">
        <v>652</v>
      </c>
      <c r="R436" s="47">
        <v>202</v>
      </c>
    </row>
    <row r="437" spans="17:18" ht="0.75" customHeight="1">
      <c r="Q437" s="47">
        <v>617</v>
      </c>
      <c r="R437" s="47">
        <v>200</v>
      </c>
    </row>
    <row r="438" spans="17:18" ht="0.75" customHeight="1">
      <c r="Q438" s="47">
        <v>590</v>
      </c>
      <c r="R438" s="47">
        <v>197</v>
      </c>
    </row>
    <row r="439" spans="17:18" ht="0.75" customHeight="1">
      <c r="Q439" s="47">
        <v>563</v>
      </c>
      <c r="R439" s="47">
        <v>195</v>
      </c>
    </row>
    <row r="440" spans="17:18" ht="0.75" customHeight="1">
      <c r="Q440" s="47">
        <v>526</v>
      </c>
      <c r="R440" s="47">
        <v>192</v>
      </c>
    </row>
    <row r="441" spans="17:18" ht="0.75" customHeight="1">
      <c r="Q441" s="47">
        <v>500</v>
      </c>
      <c r="R441" s="47">
        <v>188</v>
      </c>
    </row>
    <row r="442" spans="17:18" ht="0.75" customHeight="1">
      <c r="Q442" s="47">
        <v>472</v>
      </c>
      <c r="R442" s="47">
        <v>184</v>
      </c>
    </row>
    <row r="443" spans="17:18" ht="0.75" customHeight="1">
      <c r="Q443" s="47">
        <v>446</v>
      </c>
      <c r="R443" s="47">
        <v>180</v>
      </c>
    </row>
    <row r="444" spans="17:18" ht="0.75" customHeight="1">
      <c r="Q444" s="47">
        <v>423</v>
      </c>
      <c r="R444" s="47">
        <v>177</v>
      </c>
    </row>
    <row r="445" spans="17:18" ht="0.75" customHeight="1">
      <c r="Q445" s="47">
        <v>392</v>
      </c>
      <c r="R445" s="47">
        <v>172</v>
      </c>
    </row>
    <row r="446" spans="17:18" ht="0.75" customHeight="1">
      <c r="Q446" s="47">
        <v>364</v>
      </c>
      <c r="R446" s="47">
        <v>167</v>
      </c>
    </row>
    <row r="447" spans="17:18" ht="0.75" customHeight="1">
      <c r="Q447" s="47">
        <v>336</v>
      </c>
      <c r="R447" s="47">
        <v>160</v>
      </c>
    </row>
    <row r="448" spans="17:18" ht="0.75" customHeight="1">
      <c r="Q448" s="47">
        <v>309</v>
      </c>
      <c r="R448" s="47">
        <v>156</v>
      </c>
    </row>
    <row r="449" spans="17:18" ht="0.75" customHeight="1">
      <c r="Q449" s="47">
        <v>275</v>
      </c>
      <c r="R449" s="47">
        <v>149</v>
      </c>
    </row>
    <row r="450" spans="17:18" ht="0.75" customHeight="1">
      <c r="Q450" s="47">
        <v>254</v>
      </c>
      <c r="R450" s="47">
        <v>144</v>
      </c>
    </row>
    <row r="451" spans="17:18" ht="0.75" customHeight="1">
      <c r="Q451" s="47">
        <v>422</v>
      </c>
      <c r="R451" s="47">
        <v>555</v>
      </c>
    </row>
    <row r="452" spans="17:18" ht="0.75" customHeight="1">
      <c r="Q452" s="47">
        <v>406</v>
      </c>
      <c r="R452" s="47">
        <v>544</v>
      </c>
    </row>
    <row r="453" spans="17:18" ht="0.75" customHeight="1">
      <c r="Q453" s="47">
        <v>388</v>
      </c>
      <c r="R453" s="47">
        <v>535</v>
      </c>
    </row>
    <row r="454" spans="17:18" ht="0.75" customHeight="1">
      <c r="Q454" s="47">
        <v>364</v>
      </c>
      <c r="R454" s="47">
        <v>522</v>
      </c>
    </row>
    <row r="455" spans="17:18" ht="0.75" customHeight="1">
      <c r="Q455" s="47">
        <v>344</v>
      </c>
      <c r="R455" s="47">
        <v>509</v>
      </c>
    </row>
    <row r="456" spans="17:18" ht="0.75" customHeight="1">
      <c r="Q456" s="47">
        <v>322</v>
      </c>
      <c r="R456" s="47">
        <v>496</v>
      </c>
    </row>
    <row r="457" spans="17:18" ht="0.75" customHeight="1">
      <c r="Q457" s="47">
        <v>298</v>
      </c>
      <c r="R457" s="47">
        <v>483</v>
      </c>
    </row>
    <row r="458" spans="17:18" ht="0.75" customHeight="1">
      <c r="Q458" s="47">
        <v>273</v>
      </c>
      <c r="R458" s="47">
        <v>470</v>
      </c>
    </row>
    <row r="459" spans="17:18" ht="0.75" customHeight="1">
      <c r="Q459" s="47">
        <v>253</v>
      </c>
      <c r="R459" s="47">
        <v>457</v>
      </c>
    </row>
    <row r="460" spans="17:18" ht="0.75" customHeight="1">
      <c r="Q460" s="47">
        <v>230</v>
      </c>
      <c r="R460" s="47">
        <v>445</v>
      </c>
    </row>
    <row r="461" spans="17:18" ht="0.75" customHeight="1">
      <c r="Q461" s="47">
        <v>218</v>
      </c>
      <c r="R461" s="47">
        <v>435</v>
      </c>
    </row>
    <row r="462" spans="17:18" ht="0.75" customHeight="1">
      <c r="Q462" s="47">
        <v>207</v>
      </c>
      <c r="R462" s="47">
        <v>428</v>
      </c>
    </row>
  </sheetData>
  <sheetProtection/>
  <printOptions/>
  <pageMargins left="0.45" right="0.31" top="0.39" bottom="0.42" header="0.36" footer="0.3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462"/>
  <sheetViews>
    <sheetView zoomScalePageLayoutView="0" workbookViewId="0" topLeftCell="A7">
      <selection activeCell="U34" sqref="U34"/>
    </sheetView>
  </sheetViews>
  <sheetFormatPr defaultColWidth="9.59765625" defaultRowHeight="14.25"/>
  <cols>
    <col min="1" max="1" width="16.5" style="44" customWidth="1"/>
    <col min="2" max="2" width="4" style="44" customWidth="1"/>
    <col min="3" max="4" width="3.8984375" style="44" customWidth="1"/>
    <col min="5" max="5" width="11.09765625" style="44" customWidth="1"/>
    <col min="6" max="6" width="4" style="44" customWidth="1"/>
    <col min="7" max="8" width="3.8984375" style="44" customWidth="1"/>
    <col min="9" max="9" width="10" style="44" customWidth="1"/>
    <col min="10" max="10" width="4" style="44" customWidth="1"/>
    <col min="11" max="12" width="3.8984375" style="44" customWidth="1"/>
    <col min="13" max="13" width="10" style="44" customWidth="1"/>
    <col min="14" max="14" width="4" style="44" customWidth="1"/>
    <col min="15" max="16" width="3.8984375" style="44" customWidth="1"/>
    <col min="17" max="20" width="2.09765625" style="44" customWidth="1"/>
    <col min="21" max="16384" width="9.59765625" style="44" customWidth="1"/>
  </cols>
  <sheetData>
    <row r="1" spans="1:16" s="9" customFormat="1" ht="9" customHeight="1">
      <c r="A1" s="1" t="s">
        <v>0</v>
      </c>
      <c r="B1" s="2"/>
      <c r="C1" s="3">
        <f>20*B1</f>
        <v>0</v>
      </c>
      <c r="D1" s="3">
        <v>0</v>
      </c>
      <c r="E1" s="4" t="s">
        <v>1</v>
      </c>
      <c r="F1" s="5"/>
      <c r="G1" s="3">
        <f>60*F1</f>
        <v>0</v>
      </c>
      <c r="H1" s="3">
        <f>10*F1</f>
        <v>0</v>
      </c>
      <c r="I1" s="6" t="s">
        <v>2</v>
      </c>
      <c r="J1" s="7"/>
      <c r="K1" s="3">
        <v>0</v>
      </c>
      <c r="L1" s="3">
        <f>95*J1</f>
        <v>0</v>
      </c>
      <c r="M1" s="8" t="s">
        <v>3</v>
      </c>
      <c r="N1" s="5"/>
      <c r="O1" s="3">
        <f>40*N1</f>
        <v>0</v>
      </c>
      <c r="P1" s="3">
        <f>20*N1</f>
        <v>0</v>
      </c>
    </row>
    <row r="2" spans="1:29" s="9" customFormat="1" ht="9" customHeight="1">
      <c r="A2" s="10" t="s">
        <v>4</v>
      </c>
      <c r="B2" s="11"/>
      <c r="C2" s="3">
        <v>0</v>
      </c>
      <c r="D2" s="3">
        <f>2*B2</f>
        <v>0</v>
      </c>
      <c r="E2" s="12" t="s">
        <v>5</v>
      </c>
      <c r="F2" s="13"/>
      <c r="G2" s="3">
        <f>40*F2</f>
        <v>0</v>
      </c>
      <c r="H2" s="3">
        <f>10*F2</f>
        <v>0</v>
      </c>
      <c r="I2" s="14" t="s">
        <v>6</v>
      </c>
      <c r="J2" s="13"/>
      <c r="K2" s="3">
        <f>80*J2</f>
        <v>0</v>
      </c>
      <c r="L2" s="3">
        <f>10*J2</f>
        <v>0</v>
      </c>
      <c r="M2" s="14" t="s">
        <v>7</v>
      </c>
      <c r="N2" s="13"/>
      <c r="O2" s="3">
        <f>60*N2</f>
        <v>0</v>
      </c>
      <c r="P2" s="3">
        <f>40*N2</f>
        <v>0</v>
      </c>
      <c r="AC2" s="84"/>
    </row>
    <row r="3" spans="1:16" s="9" customFormat="1" ht="9" customHeight="1">
      <c r="A3" s="10" t="s">
        <v>8</v>
      </c>
      <c r="B3" s="11"/>
      <c r="C3" s="3">
        <v>0</v>
      </c>
      <c r="D3" s="3">
        <f>3*B3</f>
        <v>0</v>
      </c>
      <c r="E3" s="12" t="s">
        <v>9</v>
      </c>
      <c r="F3" s="13"/>
      <c r="G3" s="3">
        <f>20*F3</f>
        <v>0</v>
      </c>
      <c r="H3" s="3">
        <f>70*F3</f>
        <v>0</v>
      </c>
      <c r="I3" s="14" t="s">
        <v>10</v>
      </c>
      <c r="J3" s="13"/>
      <c r="K3" s="3">
        <v>0</v>
      </c>
      <c r="L3" s="3">
        <f>70*J3</f>
        <v>0</v>
      </c>
      <c r="M3" s="15" t="s">
        <v>11</v>
      </c>
      <c r="N3" s="16"/>
      <c r="O3" s="3">
        <v>0</v>
      </c>
      <c r="P3" s="3">
        <f>40*N3</f>
        <v>0</v>
      </c>
    </row>
    <row r="4" spans="1:16" s="9" customFormat="1" ht="9" customHeight="1">
      <c r="A4" s="10" t="s">
        <v>12</v>
      </c>
      <c r="B4" s="11"/>
      <c r="C4" s="3">
        <f>-10*B4</f>
        <v>0</v>
      </c>
      <c r="D4" s="3">
        <v>0</v>
      </c>
      <c r="E4" s="17" t="s">
        <v>13</v>
      </c>
      <c r="F4" s="16"/>
      <c r="G4" s="3">
        <v>0</v>
      </c>
      <c r="H4" s="3">
        <f>50*F4</f>
        <v>0</v>
      </c>
      <c r="I4" s="14" t="s">
        <v>14</v>
      </c>
      <c r="J4" s="13"/>
      <c r="K4" s="3">
        <f>20*J4</f>
        <v>0</v>
      </c>
      <c r="L4" s="3">
        <f>40*J4</f>
        <v>0</v>
      </c>
      <c r="M4" s="14" t="s">
        <v>15</v>
      </c>
      <c r="N4" s="13"/>
      <c r="O4" s="3">
        <f>20*N4</f>
        <v>0</v>
      </c>
      <c r="P4" s="3">
        <f>220*N4</f>
        <v>0</v>
      </c>
    </row>
    <row r="5" spans="1:16" s="9" customFormat="1" ht="9" customHeight="1">
      <c r="A5" s="10" t="s">
        <v>16</v>
      </c>
      <c r="B5" s="18"/>
      <c r="C5" s="3">
        <f>-20*B5</f>
        <v>0</v>
      </c>
      <c r="D5" s="3">
        <v>0</v>
      </c>
      <c r="E5" s="17" t="s">
        <v>17</v>
      </c>
      <c r="F5" s="16"/>
      <c r="G5" s="3">
        <v>0</v>
      </c>
      <c r="H5" s="3">
        <f>65*F5</f>
        <v>0</v>
      </c>
      <c r="I5" s="14" t="s">
        <v>18</v>
      </c>
      <c r="J5" s="13"/>
      <c r="K5" s="3">
        <f>10*J5</f>
        <v>0</v>
      </c>
      <c r="L5" s="3">
        <f>30*J5</f>
        <v>0</v>
      </c>
      <c r="M5" s="15" t="s">
        <v>19</v>
      </c>
      <c r="N5" s="16"/>
      <c r="O5" s="3">
        <f>20*N5</f>
        <v>0</v>
      </c>
      <c r="P5" s="3">
        <f>70*N5</f>
        <v>0</v>
      </c>
    </row>
    <row r="6" spans="1:16" s="9" customFormat="1" ht="9" customHeight="1">
      <c r="A6" s="10" t="s">
        <v>20</v>
      </c>
      <c r="B6" s="18"/>
      <c r="C6" s="3">
        <v>0</v>
      </c>
      <c r="D6" s="3">
        <f>15*B6</f>
        <v>0</v>
      </c>
      <c r="E6" s="12" t="s">
        <v>21</v>
      </c>
      <c r="F6" s="13"/>
      <c r="G6" s="3">
        <v>0</v>
      </c>
      <c r="H6" s="3">
        <f>200*F6</f>
        <v>0</v>
      </c>
      <c r="I6" s="14" t="s">
        <v>22</v>
      </c>
      <c r="J6" s="13"/>
      <c r="K6" s="3">
        <f>70*J6</f>
        <v>0</v>
      </c>
      <c r="L6" s="3">
        <f>75*J6</f>
        <v>0</v>
      </c>
      <c r="M6" s="15" t="s">
        <v>23</v>
      </c>
      <c r="N6" s="16"/>
      <c r="O6" s="3">
        <f>20*N6</f>
        <v>0</v>
      </c>
      <c r="P6" s="3">
        <f>185*N6</f>
        <v>0</v>
      </c>
    </row>
    <row r="7" spans="1:16" s="9" customFormat="1" ht="9" customHeight="1">
      <c r="A7" s="10" t="s">
        <v>24</v>
      </c>
      <c r="B7" s="18"/>
      <c r="C7" s="3">
        <v>0</v>
      </c>
      <c r="D7" s="3">
        <f>60*B7</f>
        <v>0</v>
      </c>
      <c r="E7" s="12" t="s">
        <v>25</v>
      </c>
      <c r="F7" s="13"/>
      <c r="G7" s="3">
        <v>0</v>
      </c>
      <c r="H7" s="3">
        <f>230*F7</f>
        <v>0</v>
      </c>
      <c r="I7" s="14" t="s">
        <v>26</v>
      </c>
      <c r="J7" s="13"/>
      <c r="K7" s="3">
        <v>0</v>
      </c>
      <c r="L7" s="3">
        <f>220*J7</f>
        <v>0</v>
      </c>
      <c r="M7" s="15" t="s">
        <v>27</v>
      </c>
      <c r="N7" s="16"/>
      <c r="O7" s="3">
        <f>20*N7</f>
        <v>0</v>
      </c>
      <c r="P7" s="3">
        <f>250*N7</f>
        <v>0</v>
      </c>
    </row>
    <row r="8" spans="1:16" s="9" customFormat="1" ht="9" customHeight="1">
      <c r="A8" s="10" t="s">
        <v>28</v>
      </c>
      <c r="B8" s="18"/>
      <c r="C8" s="3">
        <v>0</v>
      </c>
      <c r="D8" s="3">
        <f>105*B8</f>
        <v>0</v>
      </c>
      <c r="E8" s="17" t="s">
        <v>29</v>
      </c>
      <c r="F8" s="16"/>
      <c r="G8" s="3">
        <v>0</v>
      </c>
      <c r="H8" s="3">
        <f>240*F8</f>
        <v>0</v>
      </c>
      <c r="I8" s="15" t="s">
        <v>30</v>
      </c>
      <c r="J8" s="16"/>
      <c r="K8" s="3">
        <v>0</v>
      </c>
      <c r="L8" s="3">
        <f>80*J8</f>
        <v>0</v>
      </c>
      <c r="M8" s="15" t="s">
        <v>31</v>
      </c>
      <c r="N8" s="16"/>
      <c r="O8" s="3">
        <f>30*N8</f>
        <v>0</v>
      </c>
      <c r="P8" s="3">
        <f>30*N8</f>
        <v>0</v>
      </c>
    </row>
    <row r="9" spans="1:16" s="9" customFormat="1" ht="9" customHeight="1">
      <c r="A9" s="10" t="s">
        <v>32</v>
      </c>
      <c r="B9" s="18"/>
      <c r="C9" s="3">
        <v>0</v>
      </c>
      <c r="D9" s="3">
        <f>105*B9</f>
        <v>0</v>
      </c>
      <c r="E9" s="17" t="s">
        <v>33</v>
      </c>
      <c r="F9" s="16"/>
      <c r="G9" s="3">
        <v>0</v>
      </c>
      <c r="H9" s="3">
        <f>250*F9</f>
        <v>0</v>
      </c>
      <c r="I9" s="15" t="s">
        <v>34</v>
      </c>
      <c r="J9" s="16"/>
      <c r="K9" s="3">
        <v>0</v>
      </c>
      <c r="L9" s="3">
        <f>250*J9</f>
        <v>0</v>
      </c>
      <c r="M9" s="14" t="s">
        <v>35</v>
      </c>
      <c r="N9" s="13"/>
      <c r="O9" s="3">
        <f>40*N9</f>
        <v>0</v>
      </c>
      <c r="P9" s="3">
        <f>20*N9</f>
        <v>0</v>
      </c>
    </row>
    <row r="10" spans="1:16" s="9" customFormat="1" ht="9" customHeight="1">
      <c r="A10" s="10" t="s">
        <v>36</v>
      </c>
      <c r="B10" s="18"/>
      <c r="C10" s="3">
        <v>0</v>
      </c>
      <c r="D10" s="3">
        <f>10*B10</f>
        <v>0</v>
      </c>
      <c r="E10" s="17" t="s">
        <v>37</v>
      </c>
      <c r="F10" s="16"/>
      <c r="G10" s="3">
        <v>0</v>
      </c>
      <c r="H10" s="3">
        <f>110*F10</f>
        <v>0</v>
      </c>
      <c r="I10" s="15" t="s">
        <v>38</v>
      </c>
      <c r="J10" s="16"/>
      <c r="K10" s="3">
        <v>0</v>
      </c>
      <c r="L10" s="3">
        <f>30*J10</f>
        <v>0</v>
      </c>
      <c r="M10" s="19" t="s">
        <v>39</v>
      </c>
      <c r="N10" s="20"/>
      <c r="O10" s="3">
        <f>50*N10</f>
        <v>0</v>
      </c>
      <c r="P10" s="3">
        <f>10*N10</f>
        <v>0</v>
      </c>
    </row>
    <row r="11" spans="1:16" s="9" customFormat="1" ht="9" customHeight="1">
      <c r="A11" s="10" t="s">
        <v>40</v>
      </c>
      <c r="B11" s="18"/>
      <c r="C11" s="3">
        <v>0</v>
      </c>
      <c r="D11" s="3">
        <f>120*B11</f>
        <v>0</v>
      </c>
      <c r="E11" s="12" t="s">
        <v>41</v>
      </c>
      <c r="F11" s="13"/>
      <c r="G11" s="3">
        <v>0</v>
      </c>
      <c r="H11" s="3">
        <f>150*F11</f>
        <v>0</v>
      </c>
      <c r="I11" s="14" t="s">
        <v>42</v>
      </c>
      <c r="J11" s="13"/>
      <c r="K11" s="3">
        <v>0</v>
      </c>
      <c r="L11" s="3">
        <f>210*J11</f>
        <v>0</v>
      </c>
      <c r="M11" s="14" t="s">
        <v>43</v>
      </c>
      <c r="N11" s="13"/>
      <c r="O11" s="3">
        <f>90*N11</f>
        <v>0</v>
      </c>
      <c r="P11" s="3">
        <f>80*N11</f>
        <v>0</v>
      </c>
    </row>
    <row r="12" spans="1:16" s="9" customFormat="1" ht="9" customHeight="1">
      <c r="A12" s="10" t="s">
        <v>44</v>
      </c>
      <c r="B12" s="21"/>
      <c r="C12" s="3">
        <v>0</v>
      </c>
      <c r="D12" s="3">
        <f>500*B12</f>
        <v>0</v>
      </c>
      <c r="E12" s="12" t="s">
        <v>45</v>
      </c>
      <c r="F12" s="16"/>
      <c r="G12" s="3">
        <v>0</v>
      </c>
      <c r="H12" s="3">
        <f>60*F12</f>
        <v>0</v>
      </c>
      <c r="I12" s="14" t="s">
        <v>46</v>
      </c>
      <c r="J12" s="13"/>
      <c r="K12" s="3">
        <v>0</v>
      </c>
      <c r="L12" s="3">
        <f>260*J12</f>
        <v>0</v>
      </c>
      <c r="M12" s="15" t="s">
        <v>47</v>
      </c>
      <c r="N12" s="16"/>
      <c r="O12" s="3">
        <f>40*N12</f>
        <v>0</v>
      </c>
      <c r="P12" s="3">
        <f>140*N12</f>
        <v>0</v>
      </c>
    </row>
    <row r="13" spans="1:16" s="9" customFormat="1" ht="9" customHeight="1">
      <c r="A13" s="10" t="s">
        <v>48</v>
      </c>
      <c r="B13" s="21"/>
      <c r="C13" s="3">
        <v>0</v>
      </c>
      <c r="D13" s="3">
        <f>400*B13</f>
        <v>0</v>
      </c>
      <c r="E13" s="17" t="s">
        <v>192</v>
      </c>
      <c r="F13" s="16"/>
      <c r="G13" s="3">
        <f>60*F13</f>
        <v>0</v>
      </c>
      <c r="H13" s="3">
        <f>80*F13</f>
        <v>0</v>
      </c>
      <c r="I13" s="14" t="s">
        <v>49</v>
      </c>
      <c r="J13" s="13"/>
      <c r="K13" s="3">
        <f>50*J13</f>
        <v>0</v>
      </c>
      <c r="L13" s="3">
        <f>50*J13</f>
        <v>0</v>
      </c>
      <c r="M13" s="15" t="s">
        <v>50</v>
      </c>
      <c r="N13" s="16"/>
      <c r="O13" s="3">
        <f>40*N13</f>
        <v>0</v>
      </c>
      <c r="P13" s="3">
        <f>170*N13</f>
        <v>0</v>
      </c>
    </row>
    <row r="14" spans="1:16" s="9" customFormat="1" ht="9" customHeight="1">
      <c r="A14" s="10" t="s">
        <v>51</v>
      </c>
      <c r="B14" s="21"/>
      <c r="C14" s="3">
        <v>0</v>
      </c>
      <c r="D14" s="3">
        <f>400*B14</f>
        <v>0</v>
      </c>
      <c r="E14" s="17" t="s">
        <v>193</v>
      </c>
      <c r="F14" s="13"/>
      <c r="G14" s="3">
        <f>60*F14</f>
        <v>0</v>
      </c>
      <c r="H14" s="3">
        <f>50*F14</f>
        <v>0</v>
      </c>
      <c r="I14" s="14" t="s">
        <v>52</v>
      </c>
      <c r="J14" s="13"/>
      <c r="K14" s="3">
        <f>70*J14</f>
        <v>0</v>
      </c>
      <c r="L14" s="3">
        <f>70*J14</f>
        <v>0</v>
      </c>
      <c r="M14" s="15" t="s">
        <v>53</v>
      </c>
      <c r="N14" s="16"/>
      <c r="O14" s="3">
        <v>0</v>
      </c>
      <c r="P14" s="3">
        <f>240*N14</f>
        <v>0</v>
      </c>
    </row>
    <row r="15" spans="1:16" s="9" customFormat="1" ht="9" customHeight="1">
      <c r="A15" s="15" t="s">
        <v>54</v>
      </c>
      <c r="B15" s="16"/>
      <c r="C15" s="3">
        <f>40*B15</f>
        <v>0</v>
      </c>
      <c r="D15" s="3">
        <f>70*B15</f>
        <v>0</v>
      </c>
      <c r="E15" s="12" t="s">
        <v>55</v>
      </c>
      <c r="F15" s="13"/>
      <c r="G15" s="3">
        <v>0</v>
      </c>
      <c r="H15" s="3">
        <f>230*F15</f>
        <v>0</v>
      </c>
      <c r="I15" s="15" t="s">
        <v>56</v>
      </c>
      <c r="J15" s="13"/>
      <c r="K15" s="3">
        <v>0</v>
      </c>
      <c r="L15" s="3">
        <f>170*J15</f>
        <v>0</v>
      </c>
      <c r="M15" s="14" t="s">
        <v>57</v>
      </c>
      <c r="N15" s="13"/>
      <c r="O15" s="3">
        <v>0</v>
      </c>
      <c r="P15" s="3">
        <f>250*N15</f>
        <v>0</v>
      </c>
    </row>
    <row r="16" spans="1:16" s="9" customFormat="1" ht="9" customHeight="1">
      <c r="A16" s="15" t="s">
        <v>58</v>
      </c>
      <c r="B16" s="16"/>
      <c r="C16" s="3">
        <f>60*B16</f>
        <v>0</v>
      </c>
      <c r="D16" s="3">
        <f>30*B16</f>
        <v>0</v>
      </c>
      <c r="E16" s="17" t="s">
        <v>194</v>
      </c>
      <c r="F16" s="16"/>
      <c r="G16" s="3">
        <f>60*F16</f>
        <v>0</v>
      </c>
      <c r="H16" s="3">
        <f>80*F16</f>
        <v>0</v>
      </c>
      <c r="I16" s="14" t="s">
        <v>59</v>
      </c>
      <c r="J16" s="13"/>
      <c r="K16" s="3">
        <v>0</v>
      </c>
      <c r="L16" s="3">
        <f>220*J16</f>
        <v>0</v>
      </c>
      <c r="M16" s="15" t="s">
        <v>60</v>
      </c>
      <c r="N16" s="16"/>
      <c r="O16" s="3">
        <v>0</v>
      </c>
      <c r="P16" s="3">
        <f>240*N16</f>
        <v>0</v>
      </c>
    </row>
    <row r="17" spans="1:16" s="9" customFormat="1" ht="9" customHeight="1">
      <c r="A17" s="15" t="s">
        <v>61</v>
      </c>
      <c r="B17" s="16"/>
      <c r="C17" s="3">
        <f>40*B17</f>
        <v>0</v>
      </c>
      <c r="D17" s="3">
        <f>250*B17</f>
        <v>0</v>
      </c>
      <c r="E17" s="17" t="s">
        <v>195</v>
      </c>
      <c r="F17" s="13"/>
      <c r="G17" s="3">
        <f>60*F17</f>
        <v>0</v>
      </c>
      <c r="H17" s="3">
        <f>50*F17</f>
        <v>0</v>
      </c>
      <c r="I17" s="14" t="s">
        <v>62</v>
      </c>
      <c r="J17" s="13"/>
      <c r="K17" s="3">
        <v>0</v>
      </c>
      <c r="L17" s="3">
        <f>250*J17</f>
        <v>0</v>
      </c>
      <c r="M17" s="15" t="s">
        <v>63</v>
      </c>
      <c r="N17" s="16"/>
      <c r="O17" s="3">
        <v>0</v>
      </c>
      <c r="P17" s="3">
        <f>260*N17</f>
        <v>0</v>
      </c>
    </row>
    <row r="18" spans="1:16" s="9" customFormat="1" ht="9" customHeight="1">
      <c r="A18" s="15" t="s">
        <v>64</v>
      </c>
      <c r="B18" s="16"/>
      <c r="C18" s="3">
        <v>0</v>
      </c>
      <c r="D18" s="3">
        <f>300*B18</f>
        <v>0</v>
      </c>
      <c r="E18" s="12" t="s">
        <v>65</v>
      </c>
      <c r="F18" s="13"/>
      <c r="G18" s="3">
        <f>80*F18</f>
        <v>0</v>
      </c>
      <c r="H18" s="3">
        <f>80*F18</f>
        <v>0</v>
      </c>
      <c r="I18" s="15" t="s">
        <v>66</v>
      </c>
      <c r="J18" s="16"/>
      <c r="K18" s="3">
        <v>0</v>
      </c>
      <c r="L18" s="3">
        <f>20*J18</f>
        <v>0</v>
      </c>
      <c r="M18" s="15" t="s">
        <v>67</v>
      </c>
      <c r="N18" s="16"/>
      <c r="O18" s="3">
        <f>60*N18</f>
        <v>0</v>
      </c>
      <c r="P18" s="3">
        <f>70*N18</f>
        <v>0</v>
      </c>
    </row>
    <row r="19" spans="1:16" s="9" customFormat="1" ht="9" customHeight="1">
      <c r="A19" s="15" t="s">
        <v>68</v>
      </c>
      <c r="B19" s="16"/>
      <c r="C19" s="3">
        <f>80*B19</f>
        <v>0</v>
      </c>
      <c r="D19" s="3">
        <f>70*B19</f>
        <v>0</v>
      </c>
      <c r="E19" s="12" t="s">
        <v>69</v>
      </c>
      <c r="F19" s="13"/>
      <c r="G19" s="3">
        <f>110*F19</f>
        <v>0</v>
      </c>
      <c r="H19" s="3">
        <f>50*F19</f>
        <v>0</v>
      </c>
      <c r="I19" s="15" t="s">
        <v>70</v>
      </c>
      <c r="J19" s="16"/>
      <c r="K19" s="3">
        <f>-10*J19</f>
        <v>0</v>
      </c>
      <c r="L19" s="3">
        <f>60*J19</f>
        <v>0</v>
      </c>
      <c r="M19" s="15" t="s">
        <v>71</v>
      </c>
      <c r="N19" s="16"/>
      <c r="O19" s="3">
        <f>60*N19</f>
        <v>0</v>
      </c>
      <c r="P19" s="3">
        <f>250*N19</f>
        <v>0</v>
      </c>
    </row>
    <row r="20" spans="1:16" s="9" customFormat="1" ht="9" customHeight="1">
      <c r="A20" s="22" t="s">
        <v>72</v>
      </c>
      <c r="B20" s="23"/>
      <c r="C20" s="3">
        <f>80*B20</f>
        <v>0</v>
      </c>
      <c r="D20" s="3">
        <f>250*B20</f>
        <v>0</v>
      </c>
      <c r="E20" s="24" t="s">
        <v>92</v>
      </c>
      <c r="F20" s="25"/>
      <c r="G20" s="3">
        <f>5*F20</f>
        <v>0</v>
      </c>
      <c r="H20" s="3">
        <f>5*F20</f>
        <v>0</v>
      </c>
      <c r="I20" s="26" t="s">
        <v>73</v>
      </c>
      <c r="J20" s="25"/>
      <c r="K20" s="3">
        <v>0</v>
      </c>
      <c r="L20" s="3">
        <f>100*J20</f>
        <v>0</v>
      </c>
      <c r="M20" s="22" t="s">
        <v>74</v>
      </c>
      <c r="N20" s="23"/>
      <c r="O20" s="3">
        <f>90*N20</f>
        <v>0</v>
      </c>
      <c r="P20" s="3">
        <f>30*N20</f>
        <v>0</v>
      </c>
    </row>
    <row r="21" spans="1:16" s="30" customFormat="1" ht="9" customHeight="1">
      <c r="A21" s="27"/>
      <c r="B21" s="27"/>
      <c r="C21" s="28"/>
      <c r="D21" s="28"/>
      <c r="E21" s="29"/>
      <c r="F21" s="29"/>
      <c r="G21" s="28"/>
      <c r="H21" s="28"/>
      <c r="I21" s="29"/>
      <c r="J21" s="29"/>
      <c r="K21" s="28"/>
      <c r="L21" s="28"/>
      <c r="M21" s="27"/>
      <c r="N21" s="27"/>
      <c r="O21" s="28"/>
      <c r="P21" s="28"/>
    </row>
    <row r="22" spans="1:8" s="9" customFormat="1" ht="9" customHeight="1">
      <c r="A22" s="31" t="s">
        <v>196</v>
      </c>
      <c r="B22" s="32"/>
      <c r="C22" s="3">
        <f>30*B22</f>
        <v>0</v>
      </c>
      <c r="D22" s="3">
        <f>5*B22</f>
        <v>0</v>
      </c>
      <c r="E22" s="33" t="s">
        <v>93</v>
      </c>
      <c r="F22" s="34"/>
      <c r="G22" s="3">
        <f>25*F22</f>
        <v>0</v>
      </c>
      <c r="H22" s="3">
        <f>10*F22</f>
        <v>0</v>
      </c>
    </row>
    <row r="23" spans="1:4" s="3" customFormat="1" ht="9" customHeight="1">
      <c r="A23" s="35" t="s">
        <v>197</v>
      </c>
      <c r="B23" s="32"/>
      <c r="C23" s="3">
        <v>0</v>
      </c>
      <c r="D23" s="3">
        <f>2*B23</f>
        <v>0</v>
      </c>
    </row>
    <row r="24" spans="1:4" s="3" customFormat="1" ht="9" customHeight="1">
      <c r="A24" s="35" t="s">
        <v>90</v>
      </c>
      <c r="B24" s="32"/>
      <c r="C24" s="3">
        <v>0</v>
      </c>
      <c r="D24" s="3">
        <f>3*B24</f>
        <v>0</v>
      </c>
    </row>
    <row r="25" spans="1:4" s="3" customFormat="1" ht="9" customHeight="1">
      <c r="A25" s="35" t="s">
        <v>91</v>
      </c>
      <c r="B25" s="32"/>
      <c r="C25" s="3">
        <f>20*B25</f>
        <v>0</v>
      </c>
      <c r="D25" s="3">
        <v>0</v>
      </c>
    </row>
    <row r="26" s="3" customFormat="1" ht="10.5" customHeight="1" thickBot="1"/>
    <row r="27" spans="2:6" s="3" customFormat="1" ht="10.5" customHeight="1" thickBot="1" thickTop="1">
      <c r="B27" s="85" t="s">
        <v>75</v>
      </c>
      <c r="C27" s="86" t="s">
        <v>77</v>
      </c>
      <c r="E27" s="38" t="s">
        <v>76</v>
      </c>
      <c r="F27" s="39">
        <f>0.9117*C28+0.9638*B28-50.16</f>
        <v>-50.16</v>
      </c>
    </row>
    <row r="28" spans="2:6" s="3" customFormat="1" ht="10.5" customHeight="1" thickBot="1" thickTop="1">
      <c r="B28" s="87">
        <f>SUM(D1:D25)+SUM(H1:H22)+SUM(L1:L20)+SUM(P1:P20)</f>
        <v>0</v>
      </c>
      <c r="C28" s="88">
        <f>SUM(C1:C25)+SUM(G1:G22)+SUM(K1:K20)+SUM(O1:O20)</f>
        <v>0</v>
      </c>
      <c r="E28" s="42" t="s">
        <v>78</v>
      </c>
      <c r="F28" s="43" t="e">
        <f>0.011*C28-0.00067*B28-0.905*B28/C28+0.995</f>
        <v>#DIV/0!</v>
      </c>
    </row>
    <row r="29" spans="1:6" s="3" customFormat="1" ht="10.5" customHeight="1">
      <c r="A29" s="82"/>
      <c r="B29" s="27"/>
      <c r="C29" s="27"/>
      <c r="E29" s="42" t="s">
        <v>79</v>
      </c>
      <c r="F29" s="43">
        <f>0.01933*C28-0.01175*B28-0.02486</f>
        <v>-0.02486</v>
      </c>
    </row>
    <row r="30" spans="1:6" s="3" customFormat="1" ht="10.5" customHeight="1">
      <c r="A30" s="82"/>
      <c r="B30" s="27"/>
      <c r="C30" s="27"/>
      <c r="E30" s="42" t="s">
        <v>80</v>
      </c>
      <c r="F30" s="43">
        <f>0.0139*C28-0.0045*B28</f>
        <v>0</v>
      </c>
    </row>
    <row r="31" spans="1:6" s="3" customFormat="1" ht="10.5" customHeight="1">
      <c r="A31" s="82"/>
      <c r="B31" s="27"/>
      <c r="C31" s="27"/>
      <c r="E31" s="42" t="s">
        <v>81</v>
      </c>
      <c r="F31" s="43">
        <f>-0.00458*B28+0.00991*C28</f>
        <v>0</v>
      </c>
    </row>
    <row r="32" spans="1:6" s="3" customFormat="1" ht="10.5" customHeight="1">
      <c r="A32" s="82"/>
      <c r="B32" s="27"/>
      <c r="C32" s="27"/>
      <c r="E32" s="42" t="s">
        <v>82</v>
      </c>
      <c r="F32" s="43">
        <f>0.007703*C28-0.005446*B28+0.87197</f>
        <v>0.87197</v>
      </c>
    </row>
    <row r="33" spans="1:6" s="3" customFormat="1" ht="10.5" customHeight="1">
      <c r="A33" s="82"/>
      <c r="B33" s="27"/>
      <c r="C33" s="27"/>
      <c r="E33" s="42" t="s">
        <v>83</v>
      </c>
      <c r="F33" s="43">
        <f>-0.016*B28+0.014*C28</f>
        <v>0</v>
      </c>
    </row>
    <row r="34" spans="1:6" s="3" customFormat="1" ht="10.5" customHeight="1">
      <c r="A34" s="82"/>
      <c r="B34" s="27"/>
      <c r="C34" s="27"/>
      <c r="E34" s="42" t="s">
        <v>84</v>
      </c>
      <c r="F34" s="43" t="e">
        <f>-6.3*B28/C28+5.4</f>
        <v>#DIV/0!</v>
      </c>
    </row>
    <row r="35" spans="1:6" s="3" customFormat="1" ht="10.5" customHeight="1">
      <c r="A35" s="82"/>
      <c r="B35" s="27"/>
      <c r="C35" s="27"/>
      <c r="E35" s="42" t="s">
        <v>85</v>
      </c>
      <c r="F35" s="43" t="e">
        <f>(76.9*B28-10.2*C28)/(B28^2+C28^2)^0.5</f>
        <v>#DIV/0!</v>
      </c>
    </row>
    <row r="36" spans="1:6" s="3" customFormat="1" ht="10.5" customHeight="1" thickBot="1">
      <c r="A36" s="82"/>
      <c r="B36" s="27"/>
      <c r="C36" s="27"/>
      <c r="E36" s="45" t="s">
        <v>86</v>
      </c>
      <c r="F36" s="46" t="e">
        <f>((C28+B28)*C28)/(B28^2+C28^2)^0.5</f>
        <v>#DIV/0!</v>
      </c>
    </row>
    <row r="37" spans="1:3" s="3" customFormat="1" ht="10.5" customHeight="1" thickTop="1">
      <c r="A37" s="89"/>
      <c r="B37" s="27"/>
      <c r="C37" s="27"/>
    </row>
    <row r="38" spans="1:12" s="9" customFormat="1" ht="10.5" customHeight="1">
      <c r="A38" s="89"/>
      <c r="B38" s="27"/>
      <c r="C38" s="27"/>
      <c r="D38" s="44"/>
      <c r="G38" s="44"/>
      <c r="H38" s="44"/>
      <c r="I38" s="44"/>
      <c r="J38" s="44"/>
      <c r="K38" s="44"/>
      <c r="L38" s="44"/>
    </row>
    <row r="39" spans="1:12" s="9" customFormat="1" ht="10.5" customHeight="1">
      <c r="A39" s="89"/>
      <c r="B39" s="27"/>
      <c r="C39" s="27"/>
      <c r="D39" s="44"/>
      <c r="E39" s="44"/>
      <c r="F39" s="44"/>
      <c r="K39" s="44"/>
      <c r="L39" s="44"/>
    </row>
    <row r="40" spans="1:12" s="9" customFormat="1" ht="10.5" customHeight="1">
      <c r="A40" s="82"/>
      <c r="B40" s="27"/>
      <c r="C40" s="27"/>
      <c r="D40" s="44"/>
      <c r="E40" s="44"/>
      <c r="F40" s="44"/>
      <c r="K40" s="44"/>
      <c r="L40" s="44"/>
    </row>
    <row r="41" spans="1:12" s="9" customFormat="1" ht="10.5" customHeight="1">
      <c r="A41" s="82"/>
      <c r="B41" s="27"/>
      <c r="C41" s="27"/>
      <c r="D41" s="44"/>
      <c r="E41" s="44"/>
      <c r="F41" s="44"/>
      <c r="K41" s="44"/>
      <c r="L41" s="44"/>
    </row>
    <row r="42" spans="1:12" s="9" customFormat="1" ht="10.5" customHeight="1">
      <c r="A42" s="82"/>
      <c r="B42" s="27"/>
      <c r="C42" s="27"/>
      <c r="D42" s="44"/>
      <c r="E42" s="44"/>
      <c r="F42" s="44"/>
      <c r="K42" s="44"/>
      <c r="L42" s="44"/>
    </row>
    <row r="43" spans="1:12" s="9" customFormat="1" ht="10.5" customHeight="1">
      <c r="A43" s="82"/>
      <c r="B43" s="27"/>
      <c r="C43" s="27"/>
      <c r="D43" s="44"/>
      <c r="E43" s="44"/>
      <c r="F43" s="44"/>
      <c r="K43" s="44"/>
      <c r="L43" s="44"/>
    </row>
    <row r="44" spans="1:12" s="9" customFormat="1" ht="10.5" customHeight="1">
      <c r="A44" s="82"/>
      <c r="B44" s="27"/>
      <c r="C44" s="27"/>
      <c r="D44" s="44"/>
      <c r="E44" s="44"/>
      <c r="F44" s="44"/>
      <c r="K44" s="44"/>
      <c r="L44" s="44"/>
    </row>
    <row r="45" spans="1:12" s="9" customFormat="1" ht="10.5" customHeight="1">
      <c r="A45" s="82"/>
      <c r="B45" s="27"/>
      <c r="C45" s="27"/>
      <c r="D45" s="44"/>
      <c r="E45" s="44"/>
      <c r="F45" s="44"/>
      <c r="K45" s="44"/>
      <c r="L45" s="44"/>
    </row>
    <row r="46" spans="1:12" s="9" customFormat="1" ht="10.5" customHeight="1">
      <c r="A46" s="82"/>
      <c r="B46" s="27"/>
      <c r="C46" s="27"/>
      <c r="D46" s="44"/>
      <c r="E46" s="44"/>
      <c r="F46" s="44"/>
      <c r="K46" s="44"/>
      <c r="L46" s="44"/>
    </row>
    <row r="47" spans="1:12" s="9" customFormat="1" ht="10.5" customHeight="1">
      <c r="A47" s="82"/>
      <c r="B47" s="27"/>
      <c r="C47" s="27"/>
      <c r="D47" s="44"/>
      <c r="E47" s="44"/>
      <c r="F47" s="44"/>
      <c r="K47" s="44"/>
      <c r="L47" s="44"/>
    </row>
    <row r="48" spans="1:12" s="9" customFormat="1" ht="10.5" customHeight="1">
      <c r="A48" s="82"/>
      <c r="B48" s="27"/>
      <c r="C48" s="27"/>
      <c r="D48" s="44"/>
      <c r="E48" s="44"/>
      <c r="F48" s="44"/>
      <c r="K48" s="44"/>
      <c r="L48" s="44"/>
    </row>
    <row r="49" spans="1:12" s="9" customFormat="1" ht="10.5" customHeight="1">
      <c r="A49" s="82"/>
      <c r="B49" s="27"/>
      <c r="C49" s="27"/>
      <c r="D49" s="44"/>
      <c r="E49" s="44"/>
      <c r="F49" s="44"/>
      <c r="K49" s="44"/>
      <c r="L49" s="44"/>
    </row>
    <row r="50" spans="1:12" s="9" customFormat="1" ht="10.5" customHeight="1">
      <c r="A50" s="82"/>
      <c r="B50" s="27"/>
      <c r="C50" s="27"/>
      <c r="D50" s="44"/>
      <c r="E50" s="44"/>
      <c r="F50" s="44"/>
      <c r="K50" s="44"/>
      <c r="L50" s="44"/>
    </row>
    <row r="51" spans="1:12" s="9" customFormat="1" ht="10.5" customHeight="1">
      <c r="A51" s="82"/>
      <c r="B51" s="27"/>
      <c r="C51" s="27"/>
      <c r="D51" s="44"/>
      <c r="E51" s="44"/>
      <c r="F51" s="44"/>
      <c r="K51" s="44"/>
      <c r="L51" s="44"/>
    </row>
    <row r="52" spans="1:12" s="9" customFormat="1" ht="10.5" customHeight="1">
      <c r="A52" s="82"/>
      <c r="B52" s="27"/>
      <c r="C52" s="27"/>
      <c r="D52" s="44"/>
      <c r="E52" s="44"/>
      <c r="F52" s="44"/>
      <c r="K52" s="44"/>
      <c r="L52" s="44"/>
    </row>
    <row r="53" spans="1:12" s="9" customFormat="1" ht="10.5" customHeight="1">
      <c r="A53" s="82"/>
      <c r="B53" s="27"/>
      <c r="C53" s="27"/>
      <c r="D53" s="44"/>
      <c r="E53" s="44"/>
      <c r="F53" s="44"/>
      <c r="K53" s="44"/>
      <c r="L53" s="44"/>
    </row>
    <row r="54" spans="1:12" s="9" customFormat="1" ht="10.5" customHeight="1">
      <c r="A54" s="82"/>
      <c r="B54" s="27"/>
      <c r="C54" s="27"/>
      <c r="D54" s="44"/>
      <c r="E54" s="44"/>
      <c r="F54" s="44"/>
      <c r="K54" s="44"/>
      <c r="L54" s="44"/>
    </row>
    <row r="55" spans="1:12" s="9" customFormat="1" ht="10.5" customHeight="1">
      <c r="A55" s="82"/>
      <c r="B55" s="27"/>
      <c r="C55" s="27"/>
      <c r="D55" s="44"/>
      <c r="E55" s="44"/>
      <c r="F55" s="44"/>
      <c r="K55" s="44"/>
      <c r="L55" s="44"/>
    </row>
    <row r="56" spans="1:12" s="9" customFormat="1" ht="10.5" customHeight="1">
      <c r="A56" s="82"/>
      <c r="B56" s="27"/>
      <c r="C56" s="27"/>
      <c r="D56" s="44"/>
      <c r="E56" s="44"/>
      <c r="F56" s="44"/>
      <c r="K56" s="44"/>
      <c r="L56" s="44"/>
    </row>
    <row r="57" spans="1:12" s="9" customFormat="1" ht="10.5" customHeight="1">
      <c r="A57" s="82"/>
      <c r="B57" s="27"/>
      <c r="C57" s="27"/>
      <c r="D57" s="44"/>
      <c r="E57" s="44"/>
      <c r="F57" s="44"/>
      <c r="K57" s="44"/>
      <c r="L57" s="44"/>
    </row>
    <row r="58" spans="1:6" s="9" customFormat="1" ht="10.5" customHeight="1">
      <c r="A58" s="82"/>
      <c r="B58" s="27"/>
      <c r="C58" s="27"/>
      <c r="D58" s="44"/>
      <c r="E58" s="44"/>
      <c r="F58" s="44"/>
    </row>
    <row r="59" spans="1:6" s="9" customFormat="1" ht="10.5" customHeight="1">
      <c r="A59" s="82"/>
      <c r="B59" s="27"/>
      <c r="C59" s="27"/>
      <c r="D59" s="44"/>
      <c r="E59" s="44"/>
      <c r="F59" s="44"/>
    </row>
    <row r="60" spans="1:6" s="9" customFormat="1" ht="10.5" customHeight="1">
      <c r="A60" s="81"/>
      <c r="B60" s="83"/>
      <c r="C60" s="83"/>
      <c r="D60" s="44"/>
      <c r="E60" s="44"/>
      <c r="F60" s="44"/>
    </row>
    <row r="61" spans="1:6" s="9" customFormat="1" ht="10.5" customHeight="1">
      <c r="A61" s="81"/>
      <c r="B61" s="83"/>
      <c r="C61" s="83"/>
      <c r="D61" s="44"/>
      <c r="E61" s="44"/>
      <c r="F61" s="44"/>
    </row>
    <row r="62" spans="1:6" s="9" customFormat="1" ht="10.5" customHeight="1">
      <c r="A62" s="81"/>
      <c r="B62" s="83"/>
      <c r="C62" s="83"/>
      <c r="D62" s="44"/>
      <c r="E62" s="44"/>
      <c r="F62" s="44"/>
    </row>
    <row r="63" spans="1:18" s="9" customFormat="1" ht="0.75" customHeight="1">
      <c r="A63" s="44"/>
      <c r="B63" s="44"/>
      <c r="C63" s="44"/>
      <c r="D63" s="44"/>
      <c r="E63" s="44"/>
      <c r="F63" s="44"/>
      <c r="Q63" s="47">
        <v>295</v>
      </c>
      <c r="R63" s="47">
        <v>720</v>
      </c>
    </row>
    <row r="64" spans="1:18" s="9" customFormat="1" ht="0.75" customHeight="1">
      <c r="A64" s="44"/>
      <c r="B64" s="44"/>
      <c r="C64" s="44"/>
      <c r="D64" s="44"/>
      <c r="E64" s="44"/>
      <c r="F64" s="44"/>
      <c r="Q64" s="47">
        <v>310</v>
      </c>
      <c r="R64" s="47">
        <v>700</v>
      </c>
    </row>
    <row r="65" spans="1:18" s="9" customFormat="1" ht="0.75" customHeight="1">
      <c r="A65" s="44"/>
      <c r="B65" s="44"/>
      <c r="C65" s="44"/>
      <c r="D65" s="44"/>
      <c r="E65" s="44"/>
      <c r="F65" s="44"/>
      <c r="Q65" s="47">
        <v>326</v>
      </c>
      <c r="R65" s="47">
        <v>680</v>
      </c>
    </row>
    <row r="66" spans="1:18" s="9" customFormat="1" ht="0.75" customHeight="1">
      <c r="A66" s="44"/>
      <c r="B66" s="44"/>
      <c r="C66" s="44"/>
      <c r="D66" s="44"/>
      <c r="E66" s="44"/>
      <c r="F66" s="44"/>
      <c r="Q66" s="47">
        <v>340</v>
      </c>
      <c r="R66" s="47">
        <v>660</v>
      </c>
    </row>
    <row r="67" spans="1:18" s="9" customFormat="1" ht="0.75" customHeight="1">
      <c r="A67" s="44"/>
      <c r="B67" s="44"/>
      <c r="C67" s="44"/>
      <c r="D67" s="44"/>
      <c r="E67" s="44"/>
      <c r="F67" s="44"/>
      <c r="Q67" s="47">
        <v>356</v>
      </c>
      <c r="R67" s="47">
        <v>640</v>
      </c>
    </row>
    <row r="68" spans="1:18" s="9" customFormat="1" ht="0.75" customHeight="1">
      <c r="A68" s="44"/>
      <c r="B68" s="44"/>
      <c r="C68" s="44"/>
      <c r="D68" s="44"/>
      <c r="E68" s="44"/>
      <c r="F68" s="44"/>
      <c r="Q68" s="47">
        <v>373</v>
      </c>
      <c r="R68" s="47">
        <v>620</v>
      </c>
    </row>
    <row r="69" spans="1:18" s="9" customFormat="1" ht="0.75" customHeight="1">
      <c r="A69" s="44"/>
      <c r="B69" s="44"/>
      <c r="C69" s="44"/>
      <c r="D69" s="44"/>
      <c r="E69" s="44"/>
      <c r="F69" s="44"/>
      <c r="Q69" s="47">
        <v>390</v>
      </c>
      <c r="R69" s="47">
        <v>600</v>
      </c>
    </row>
    <row r="70" spans="1:18" s="9" customFormat="1" ht="0.75" customHeight="1">
      <c r="A70" s="44"/>
      <c r="B70" s="44"/>
      <c r="C70" s="44"/>
      <c r="D70" s="44"/>
      <c r="E70" s="44"/>
      <c r="F70" s="44"/>
      <c r="Q70" s="47">
        <v>407</v>
      </c>
      <c r="R70" s="47">
        <v>580</v>
      </c>
    </row>
    <row r="71" spans="1:18" s="9" customFormat="1" ht="0.75" customHeight="1">
      <c r="A71" s="44"/>
      <c r="B71" s="44"/>
      <c r="C71" s="44"/>
      <c r="D71" s="44"/>
      <c r="E71" s="44"/>
      <c r="F71" s="44"/>
      <c r="Q71" s="47">
        <v>420</v>
      </c>
      <c r="R71" s="47">
        <v>560</v>
      </c>
    </row>
    <row r="72" spans="1:18" s="9" customFormat="1" ht="0.75" customHeight="1">
      <c r="A72" s="44"/>
      <c r="B72" s="44"/>
      <c r="C72" s="44"/>
      <c r="D72" s="44"/>
      <c r="F72" s="44"/>
      <c r="Q72" s="47">
        <v>438</v>
      </c>
      <c r="R72" s="47">
        <v>540</v>
      </c>
    </row>
    <row r="73" spans="1:18" s="9" customFormat="1" ht="0.75" customHeight="1">
      <c r="A73" s="44"/>
      <c r="B73" s="44"/>
      <c r="C73" s="44"/>
      <c r="D73" s="44"/>
      <c r="F73" s="44"/>
      <c r="Q73" s="47">
        <v>458</v>
      </c>
      <c r="R73" s="47">
        <v>520</v>
      </c>
    </row>
    <row r="74" spans="1:18" s="9" customFormat="1" ht="0.75" customHeight="1">
      <c r="A74" s="44"/>
      <c r="B74" s="44"/>
      <c r="C74" s="44"/>
      <c r="D74" s="44"/>
      <c r="F74" s="44"/>
      <c r="Q74" s="47">
        <v>475</v>
      </c>
      <c r="R74" s="47">
        <v>500</v>
      </c>
    </row>
    <row r="75" spans="1:18" s="9" customFormat="1" ht="0.75" customHeight="1">
      <c r="A75" s="44"/>
      <c r="B75" s="44"/>
      <c r="C75" s="44"/>
      <c r="D75" s="44"/>
      <c r="F75" s="44"/>
      <c r="Q75" s="47">
        <v>495</v>
      </c>
      <c r="R75" s="47">
        <v>480</v>
      </c>
    </row>
    <row r="76" spans="1:18" s="9" customFormat="1" ht="0.75" customHeight="1">
      <c r="A76" s="44"/>
      <c r="B76" s="44"/>
      <c r="C76" s="44"/>
      <c r="D76" s="44"/>
      <c r="F76" s="44"/>
      <c r="Q76" s="47">
        <v>512</v>
      </c>
      <c r="R76" s="47">
        <v>460</v>
      </c>
    </row>
    <row r="77" spans="1:18" s="9" customFormat="1" ht="0.75" customHeight="1">
      <c r="A77" s="44"/>
      <c r="B77" s="44"/>
      <c r="C77" s="44"/>
      <c r="D77" s="44"/>
      <c r="F77" s="44"/>
      <c r="Q77" s="47">
        <v>531</v>
      </c>
      <c r="R77" s="47">
        <v>440</v>
      </c>
    </row>
    <row r="78" spans="1:18" s="9" customFormat="1" ht="0.75" customHeight="1">
      <c r="A78" s="44"/>
      <c r="B78" s="44"/>
      <c r="C78" s="44"/>
      <c r="D78" s="44"/>
      <c r="F78" s="44"/>
      <c r="Q78" s="47">
        <v>553</v>
      </c>
      <c r="R78" s="47">
        <v>420</v>
      </c>
    </row>
    <row r="79" spans="1:18" s="9" customFormat="1" ht="0.75" customHeight="1">
      <c r="A79" s="44"/>
      <c r="B79" s="44"/>
      <c r="C79" s="44"/>
      <c r="D79" s="44"/>
      <c r="F79" s="44"/>
      <c r="Q79" s="47">
        <v>575</v>
      </c>
      <c r="R79" s="47">
        <v>400</v>
      </c>
    </row>
    <row r="80" spans="1:18" s="9" customFormat="1" ht="0.75" customHeight="1">
      <c r="A80" s="44"/>
      <c r="B80" s="44"/>
      <c r="C80" s="44"/>
      <c r="D80" s="44"/>
      <c r="F80" s="44"/>
      <c r="Q80" s="47">
        <v>596</v>
      </c>
      <c r="R80" s="47">
        <v>380</v>
      </c>
    </row>
    <row r="81" spans="1:18" s="9" customFormat="1" ht="0.75" customHeight="1">
      <c r="A81" s="44"/>
      <c r="B81" s="44"/>
      <c r="C81" s="44"/>
      <c r="D81" s="44"/>
      <c r="F81" s="44"/>
      <c r="Q81" s="47">
        <v>618</v>
      </c>
      <c r="R81" s="47">
        <v>360</v>
      </c>
    </row>
    <row r="82" spans="1:18" s="9" customFormat="1" ht="0.75" customHeight="1">
      <c r="A82" s="44"/>
      <c r="B82" s="44"/>
      <c r="C82" s="44"/>
      <c r="D82" s="44"/>
      <c r="F82" s="44"/>
      <c r="Q82" s="47">
        <v>640</v>
      </c>
      <c r="R82" s="47">
        <v>340</v>
      </c>
    </row>
    <row r="83" spans="1:18" s="9" customFormat="1" ht="0.75" customHeight="1">
      <c r="A83" s="44"/>
      <c r="B83" s="44"/>
      <c r="C83" s="44"/>
      <c r="D83" s="44"/>
      <c r="F83" s="44"/>
      <c r="Q83" s="47">
        <v>666</v>
      </c>
      <c r="R83" s="47">
        <v>320</v>
      </c>
    </row>
    <row r="84" spans="1:18" s="9" customFormat="1" ht="0.75" customHeight="1">
      <c r="A84" s="44"/>
      <c r="B84" s="44"/>
      <c r="C84" s="44"/>
      <c r="D84" s="44"/>
      <c r="F84" s="44"/>
      <c r="Q84" s="47">
        <v>691</v>
      </c>
      <c r="R84" s="47">
        <v>300</v>
      </c>
    </row>
    <row r="85" spans="1:18" s="9" customFormat="1" ht="0.75" customHeight="1">
      <c r="A85" s="44"/>
      <c r="B85" s="44"/>
      <c r="C85" s="44"/>
      <c r="D85" s="44"/>
      <c r="F85" s="44"/>
      <c r="Q85" s="47">
        <v>716</v>
      </c>
      <c r="R85" s="47">
        <v>280</v>
      </c>
    </row>
    <row r="86" spans="1:18" s="9" customFormat="1" ht="0.75" customHeight="1">
      <c r="A86" s="44"/>
      <c r="B86" s="44"/>
      <c r="C86" s="44"/>
      <c r="D86" s="44"/>
      <c r="F86" s="44"/>
      <c r="Q86" s="47">
        <v>740</v>
      </c>
      <c r="R86" s="47">
        <v>260</v>
      </c>
    </row>
    <row r="87" spans="1:18" s="9" customFormat="1" ht="0.75" customHeight="1">
      <c r="A87" s="44"/>
      <c r="B87" s="44"/>
      <c r="C87" s="44"/>
      <c r="D87" s="44"/>
      <c r="F87" s="44"/>
      <c r="Q87" s="47">
        <v>767</v>
      </c>
      <c r="R87" s="47">
        <v>240</v>
      </c>
    </row>
    <row r="88" spans="1:18" s="9" customFormat="1" ht="0.75" customHeight="1">
      <c r="A88" s="44"/>
      <c r="B88" s="44"/>
      <c r="C88" s="44"/>
      <c r="D88" s="44"/>
      <c r="F88" s="44"/>
      <c r="Q88" s="47">
        <v>793</v>
      </c>
      <c r="R88" s="47">
        <v>220</v>
      </c>
    </row>
    <row r="89" spans="1:18" s="9" customFormat="1" ht="0.75" customHeight="1">
      <c r="A89" s="44"/>
      <c r="B89" s="44"/>
      <c r="C89" s="44"/>
      <c r="D89" s="44"/>
      <c r="F89" s="44"/>
      <c r="Q89" s="47">
        <v>820</v>
      </c>
      <c r="R89" s="47">
        <v>200</v>
      </c>
    </row>
    <row r="90" spans="1:18" s="9" customFormat="1" ht="0.75" customHeight="1">
      <c r="A90" s="44"/>
      <c r="B90" s="44"/>
      <c r="C90" s="44"/>
      <c r="D90" s="44"/>
      <c r="F90" s="44"/>
      <c r="Q90" s="47">
        <v>850</v>
      </c>
      <c r="R90" s="47">
        <v>180</v>
      </c>
    </row>
    <row r="91" spans="1:18" s="9" customFormat="1" ht="0.75" customHeight="1">
      <c r="A91" s="44"/>
      <c r="B91" s="44"/>
      <c r="C91" s="44"/>
      <c r="D91" s="44"/>
      <c r="F91" s="44"/>
      <c r="Q91" s="47">
        <v>880</v>
      </c>
      <c r="R91" s="47">
        <v>160</v>
      </c>
    </row>
    <row r="92" spans="17:18" ht="0.75" customHeight="1">
      <c r="Q92" s="47">
        <v>913</v>
      </c>
      <c r="R92" s="47">
        <v>140</v>
      </c>
    </row>
    <row r="93" spans="17:18" ht="0.75" customHeight="1">
      <c r="Q93" s="47">
        <v>947</v>
      </c>
      <c r="R93" s="47">
        <v>120</v>
      </c>
    </row>
    <row r="94" spans="17:18" ht="0.75" customHeight="1">
      <c r="Q94" s="47">
        <v>980</v>
      </c>
      <c r="R94" s="47">
        <v>100</v>
      </c>
    </row>
    <row r="95" spans="17:18" ht="0.75" customHeight="1">
      <c r="Q95" s="47">
        <v>1016</v>
      </c>
      <c r="R95" s="47">
        <v>80</v>
      </c>
    </row>
    <row r="96" spans="17:18" ht="0.75" customHeight="1">
      <c r="Q96" s="47">
        <v>1040</v>
      </c>
      <c r="R96" s="47">
        <v>68</v>
      </c>
    </row>
    <row r="97" spans="17:18" ht="0.75" customHeight="1">
      <c r="Q97" s="47">
        <v>100</v>
      </c>
      <c r="R97" s="47">
        <v>504</v>
      </c>
    </row>
    <row r="98" spans="17:18" ht="0.75" customHeight="1">
      <c r="Q98" s="47">
        <v>120</v>
      </c>
      <c r="R98" s="47">
        <v>502</v>
      </c>
    </row>
    <row r="99" spans="17:18" ht="0.75" customHeight="1">
      <c r="Q99" s="47">
        <v>140</v>
      </c>
      <c r="R99" s="47">
        <v>494</v>
      </c>
    </row>
    <row r="100" spans="17:18" ht="0.75" customHeight="1">
      <c r="Q100" s="47">
        <v>160</v>
      </c>
      <c r="R100" s="47">
        <v>482</v>
      </c>
    </row>
    <row r="101" spans="17:18" ht="0.75" customHeight="1">
      <c r="Q101" s="47">
        <v>180</v>
      </c>
      <c r="R101" s="47">
        <v>469</v>
      </c>
    </row>
    <row r="102" spans="17:18" ht="0.75" customHeight="1">
      <c r="Q102" s="47">
        <v>200</v>
      </c>
      <c r="R102" s="47">
        <v>456</v>
      </c>
    </row>
    <row r="103" spans="17:18" ht="0.75" customHeight="1">
      <c r="Q103" s="47">
        <v>220</v>
      </c>
      <c r="R103" s="47">
        <v>438</v>
      </c>
    </row>
    <row r="104" spans="17:18" ht="0.75" customHeight="1">
      <c r="Q104" s="47">
        <v>240</v>
      </c>
      <c r="R104" s="47">
        <v>423</v>
      </c>
    </row>
    <row r="105" spans="17:18" ht="0.75" customHeight="1">
      <c r="Q105" s="47">
        <v>260</v>
      </c>
      <c r="R105" s="47">
        <v>406</v>
      </c>
    </row>
    <row r="106" spans="17:18" ht="0.75" customHeight="1">
      <c r="Q106" s="47">
        <v>280</v>
      </c>
      <c r="R106" s="47">
        <v>387</v>
      </c>
    </row>
    <row r="107" spans="17:18" ht="0.75" customHeight="1">
      <c r="Q107" s="47">
        <v>300</v>
      </c>
      <c r="R107" s="47">
        <v>367</v>
      </c>
    </row>
    <row r="108" spans="17:18" ht="0.75" customHeight="1">
      <c r="Q108" s="47">
        <v>320</v>
      </c>
      <c r="R108" s="47">
        <v>351</v>
      </c>
    </row>
    <row r="109" spans="17:18" ht="0.75" customHeight="1">
      <c r="Q109" s="47">
        <v>340</v>
      </c>
      <c r="R109" s="47">
        <v>331</v>
      </c>
    </row>
    <row r="110" spans="17:18" ht="0.75" customHeight="1">
      <c r="Q110" s="47">
        <v>360</v>
      </c>
      <c r="R110" s="47">
        <v>315</v>
      </c>
    </row>
    <row r="111" spans="17:18" ht="0.75" customHeight="1">
      <c r="Q111" s="47">
        <v>380</v>
      </c>
      <c r="R111" s="47">
        <v>300</v>
      </c>
    </row>
    <row r="112" spans="17:18" ht="0.75" customHeight="1">
      <c r="Q112" s="47">
        <v>400</v>
      </c>
      <c r="R112" s="47">
        <v>284</v>
      </c>
    </row>
    <row r="113" spans="17:18" ht="0.75" customHeight="1">
      <c r="Q113" s="47">
        <v>420</v>
      </c>
      <c r="R113" s="47">
        <v>270</v>
      </c>
    </row>
    <row r="114" spans="17:18" ht="0.75" customHeight="1">
      <c r="Q114" s="47">
        <v>440</v>
      </c>
      <c r="R114" s="47">
        <v>255</v>
      </c>
    </row>
    <row r="115" spans="17:18" ht="0.75" customHeight="1">
      <c r="Q115" s="47">
        <v>460</v>
      </c>
      <c r="R115" s="47">
        <v>240</v>
      </c>
    </row>
    <row r="116" spans="17:18" ht="0.75" customHeight="1">
      <c r="Q116" s="47">
        <v>480</v>
      </c>
      <c r="R116" s="47">
        <v>227</v>
      </c>
    </row>
    <row r="117" spans="17:18" ht="0.75" customHeight="1">
      <c r="Q117" s="47">
        <v>500</v>
      </c>
      <c r="R117" s="47">
        <v>213</v>
      </c>
    </row>
    <row r="118" spans="17:18" ht="0.75" customHeight="1">
      <c r="Q118" s="47">
        <v>520</v>
      </c>
      <c r="R118" s="47">
        <v>200</v>
      </c>
    </row>
    <row r="119" spans="17:18" ht="0.75" customHeight="1">
      <c r="Q119" s="47">
        <v>540</v>
      </c>
      <c r="R119" s="47">
        <v>187</v>
      </c>
    </row>
    <row r="120" spans="17:18" ht="0.75" customHeight="1">
      <c r="Q120" s="47">
        <v>560</v>
      </c>
      <c r="R120" s="47">
        <v>176</v>
      </c>
    </row>
    <row r="121" spans="17:18" ht="0.75" customHeight="1">
      <c r="Q121" s="47">
        <v>580</v>
      </c>
      <c r="R121" s="47">
        <v>166</v>
      </c>
    </row>
    <row r="122" spans="17:18" ht="0.75" customHeight="1">
      <c r="Q122" s="47">
        <v>600</v>
      </c>
      <c r="R122" s="47">
        <v>153</v>
      </c>
    </row>
    <row r="123" spans="17:18" ht="0.75" customHeight="1">
      <c r="Q123" s="47">
        <v>22</v>
      </c>
      <c r="R123" s="47">
        <v>360</v>
      </c>
    </row>
    <row r="124" spans="17:18" ht="0.75" customHeight="1">
      <c r="Q124" s="47">
        <v>21</v>
      </c>
      <c r="R124" s="47">
        <v>340</v>
      </c>
    </row>
    <row r="125" spans="17:18" ht="0.75" customHeight="1">
      <c r="Q125" s="47">
        <v>18</v>
      </c>
      <c r="R125" s="47">
        <v>320</v>
      </c>
    </row>
    <row r="126" spans="17:18" ht="0.75" customHeight="1">
      <c r="Q126" s="47">
        <v>14</v>
      </c>
      <c r="R126" s="47">
        <v>304</v>
      </c>
    </row>
    <row r="127" spans="17:18" ht="0.75" customHeight="1">
      <c r="Q127" s="47">
        <v>2</v>
      </c>
      <c r="R127" s="47">
        <v>296</v>
      </c>
    </row>
    <row r="128" spans="17:18" ht="0.75" customHeight="1">
      <c r="Q128" s="47">
        <v>620</v>
      </c>
      <c r="R128" s="47">
        <v>142</v>
      </c>
    </row>
    <row r="129" spans="17:18" ht="0.75" customHeight="1">
      <c r="Q129" s="47">
        <v>640</v>
      </c>
      <c r="R129" s="47">
        <v>132</v>
      </c>
    </row>
    <row r="130" spans="17:18" ht="0.75" customHeight="1">
      <c r="Q130" s="47">
        <v>660</v>
      </c>
      <c r="R130" s="47">
        <v>122</v>
      </c>
    </row>
    <row r="131" spans="17:18" ht="0.75" customHeight="1">
      <c r="Q131" s="47">
        <v>680</v>
      </c>
      <c r="R131" s="47">
        <v>113</v>
      </c>
    </row>
    <row r="132" spans="17:18" ht="0.75" customHeight="1">
      <c r="Q132" s="47">
        <v>700</v>
      </c>
      <c r="R132" s="47">
        <v>104</v>
      </c>
    </row>
    <row r="133" spans="17:18" ht="0.75" customHeight="1">
      <c r="Q133" s="47">
        <v>720</v>
      </c>
      <c r="R133" s="47">
        <v>95</v>
      </c>
    </row>
    <row r="134" spans="17:18" ht="0.75" customHeight="1">
      <c r="Q134" s="47">
        <v>740</v>
      </c>
      <c r="R134" s="47">
        <v>87</v>
      </c>
    </row>
    <row r="135" spans="17:18" ht="0.75" customHeight="1">
      <c r="Q135" s="47">
        <v>760</v>
      </c>
      <c r="R135" s="47">
        <v>79</v>
      </c>
    </row>
    <row r="136" spans="17:18" ht="0.75" customHeight="1">
      <c r="Q136" s="47">
        <v>780</v>
      </c>
      <c r="R136" s="47">
        <v>72</v>
      </c>
    </row>
    <row r="137" spans="17:18" ht="0.75" customHeight="1">
      <c r="Q137" s="47">
        <v>800</v>
      </c>
      <c r="R137" s="47">
        <v>66</v>
      </c>
    </row>
    <row r="138" spans="17:18" ht="0.75" customHeight="1">
      <c r="Q138" s="47">
        <v>820</v>
      </c>
      <c r="R138" s="47">
        <v>59</v>
      </c>
    </row>
    <row r="139" spans="17:18" ht="0.75" customHeight="1">
      <c r="Q139" s="47">
        <v>840</v>
      </c>
      <c r="R139" s="47">
        <v>53</v>
      </c>
    </row>
    <row r="140" spans="17:18" ht="0.75" customHeight="1">
      <c r="Q140" s="47">
        <v>860</v>
      </c>
      <c r="R140" s="47">
        <v>48</v>
      </c>
    </row>
    <row r="141" spans="17:18" ht="0.75" customHeight="1">
      <c r="Q141" s="47">
        <v>880</v>
      </c>
      <c r="R141" s="47">
        <v>43</v>
      </c>
    </row>
    <row r="142" spans="17:18" ht="0.75" customHeight="1">
      <c r="Q142" s="47">
        <v>900</v>
      </c>
      <c r="R142" s="47">
        <v>40</v>
      </c>
    </row>
    <row r="143" spans="17:18" ht="0.75" customHeight="1">
      <c r="Q143" s="47">
        <v>920</v>
      </c>
      <c r="R143" s="47">
        <v>38</v>
      </c>
    </row>
    <row r="144" spans="17:18" ht="0.75" customHeight="1">
      <c r="Q144" s="47">
        <v>940</v>
      </c>
      <c r="R144" s="47">
        <v>35</v>
      </c>
    </row>
    <row r="145" spans="17:18" ht="0.75" customHeight="1">
      <c r="Q145" s="47">
        <v>960</v>
      </c>
      <c r="R145" s="47">
        <v>32</v>
      </c>
    </row>
    <row r="146" spans="17:18" ht="0.75" customHeight="1">
      <c r="Q146" s="47">
        <v>980</v>
      </c>
      <c r="R146" s="47">
        <v>29</v>
      </c>
    </row>
    <row r="147" spans="17:18" ht="0.75" customHeight="1">
      <c r="Q147" s="47">
        <v>1000</v>
      </c>
      <c r="R147" s="47">
        <v>27</v>
      </c>
    </row>
    <row r="148" spans="17:18" ht="0.75" customHeight="1">
      <c r="Q148" s="47">
        <v>1020</v>
      </c>
      <c r="R148" s="47">
        <v>26</v>
      </c>
    </row>
    <row r="149" spans="17:18" ht="0.75" customHeight="1">
      <c r="Q149" s="47">
        <v>1040</v>
      </c>
      <c r="R149" s="47">
        <v>24</v>
      </c>
    </row>
    <row r="150" spans="17:18" ht="0.75" customHeight="1">
      <c r="Q150" s="47">
        <v>80</v>
      </c>
      <c r="R150" s="47">
        <v>503</v>
      </c>
    </row>
    <row r="151" spans="17:18" ht="0.75" customHeight="1">
      <c r="Q151" s="47">
        <v>60</v>
      </c>
      <c r="R151" s="47">
        <v>495</v>
      </c>
    </row>
    <row r="152" spans="17:18" ht="0.75" customHeight="1">
      <c r="Q152" s="47">
        <v>44</v>
      </c>
      <c r="R152" s="47">
        <v>480</v>
      </c>
    </row>
    <row r="153" spans="17:18" ht="0.75" customHeight="1">
      <c r="Q153" s="47">
        <v>33</v>
      </c>
      <c r="R153" s="47">
        <v>460</v>
      </c>
    </row>
    <row r="154" spans="17:18" ht="0.75" customHeight="1">
      <c r="Q154" s="47">
        <v>28</v>
      </c>
      <c r="R154" s="47">
        <v>440</v>
      </c>
    </row>
    <row r="155" spans="17:18" ht="0.75" customHeight="1">
      <c r="Q155" s="47">
        <v>26</v>
      </c>
      <c r="R155" s="47">
        <v>420</v>
      </c>
    </row>
    <row r="156" spans="17:18" ht="0.75" customHeight="1">
      <c r="Q156" s="47">
        <v>24</v>
      </c>
      <c r="R156" s="47">
        <v>400</v>
      </c>
    </row>
    <row r="157" spans="17:18" ht="0.75" customHeight="1">
      <c r="Q157" s="47">
        <v>23</v>
      </c>
      <c r="R157" s="47">
        <v>380</v>
      </c>
    </row>
    <row r="158" spans="17:18" ht="0.75" customHeight="1">
      <c r="Q158" s="47">
        <v>100</v>
      </c>
      <c r="R158" s="47">
        <v>356</v>
      </c>
    </row>
    <row r="159" spans="17:18" ht="0.75" customHeight="1">
      <c r="Q159" s="47">
        <v>120</v>
      </c>
      <c r="R159" s="47">
        <v>363</v>
      </c>
    </row>
    <row r="160" spans="17:18" ht="0.75" customHeight="1">
      <c r="Q160" s="47">
        <v>140</v>
      </c>
      <c r="R160" s="47">
        <v>364</v>
      </c>
    </row>
    <row r="161" spans="17:18" ht="0.75" customHeight="1">
      <c r="Q161" s="47">
        <v>160</v>
      </c>
      <c r="R161" s="47">
        <v>359</v>
      </c>
    </row>
    <row r="162" spans="17:18" ht="0.75" customHeight="1">
      <c r="Q162" s="47">
        <v>180</v>
      </c>
      <c r="R162" s="47">
        <v>353</v>
      </c>
    </row>
    <row r="163" spans="17:18" ht="0.75" customHeight="1">
      <c r="Q163" s="47">
        <v>200</v>
      </c>
      <c r="R163" s="47">
        <v>342</v>
      </c>
    </row>
    <row r="164" spans="17:18" ht="0.75" customHeight="1">
      <c r="Q164" s="47">
        <v>220</v>
      </c>
      <c r="R164" s="47">
        <v>331</v>
      </c>
    </row>
    <row r="165" spans="17:18" ht="0.75" customHeight="1">
      <c r="Q165" s="47">
        <v>240</v>
      </c>
      <c r="R165" s="47">
        <v>318</v>
      </c>
    </row>
    <row r="166" spans="17:18" ht="0.75" customHeight="1">
      <c r="Q166" s="47">
        <v>260</v>
      </c>
      <c r="R166" s="47">
        <v>306</v>
      </c>
    </row>
    <row r="167" spans="17:18" ht="0.75" customHeight="1">
      <c r="Q167" s="47">
        <v>280</v>
      </c>
      <c r="R167" s="47">
        <v>289</v>
      </c>
    </row>
    <row r="168" spans="17:18" ht="0.75" customHeight="1">
      <c r="Q168" s="47">
        <v>300</v>
      </c>
      <c r="R168" s="47">
        <v>276</v>
      </c>
    </row>
    <row r="169" spans="17:18" ht="0.75" customHeight="1">
      <c r="Q169" s="47">
        <v>320</v>
      </c>
      <c r="R169" s="47">
        <v>261</v>
      </c>
    </row>
    <row r="170" spans="17:18" ht="0.75" customHeight="1">
      <c r="Q170" s="47">
        <v>340</v>
      </c>
      <c r="R170" s="47">
        <v>247</v>
      </c>
    </row>
    <row r="171" spans="17:18" ht="0.75" customHeight="1">
      <c r="Q171" s="47">
        <v>360</v>
      </c>
      <c r="R171" s="47">
        <v>236</v>
      </c>
    </row>
    <row r="172" spans="17:18" ht="0.75" customHeight="1">
      <c r="Q172" s="47">
        <v>380</v>
      </c>
      <c r="R172" s="47">
        <v>223</v>
      </c>
    </row>
    <row r="173" spans="17:18" ht="0.75" customHeight="1">
      <c r="Q173" s="47">
        <v>400</v>
      </c>
      <c r="R173" s="47">
        <v>211</v>
      </c>
    </row>
    <row r="174" spans="17:18" ht="0.75" customHeight="1">
      <c r="Q174" s="47">
        <v>420</v>
      </c>
      <c r="R174" s="47">
        <v>200</v>
      </c>
    </row>
    <row r="175" spans="17:18" ht="0.75" customHeight="1">
      <c r="Q175" s="47">
        <v>440</v>
      </c>
      <c r="R175" s="47">
        <v>188</v>
      </c>
    </row>
    <row r="176" spans="17:18" ht="0.75" customHeight="1">
      <c r="Q176" s="47">
        <v>460</v>
      </c>
      <c r="R176" s="47">
        <v>176</v>
      </c>
    </row>
    <row r="177" spans="17:18" ht="0.75" customHeight="1">
      <c r="Q177" s="47">
        <v>480</v>
      </c>
      <c r="R177" s="47">
        <v>162</v>
      </c>
    </row>
    <row r="178" spans="17:18" ht="0.75" customHeight="1">
      <c r="Q178" s="47">
        <v>500</v>
      </c>
      <c r="R178" s="47">
        <v>152</v>
      </c>
    </row>
    <row r="179" spans="17:18" ht="0.75" customHeight="1">
      <c r="Q179" s="47">
        <v>520</v>
      </c>
      <c r="R179" s="47">
        <v>142</v>
      </c>
    </row>
    <row r="180" spans="17:18" ht="0.75" customHeight="1">
      <c r="Q180" s="47">
        <v>540</v>
      </c>
      <c r="R180" s="47">
        <v>130</v>
      </c>
    </row>
    <row r="181" spans="17:18" ht="0.75" customHeight="1">
      <c r="Q181" s="47">
        <v>560</v>
      </c>
      <c r="R181" s="47">
        <v>121</v>
      </c>
    </row>
    <row r="182" spans="17:18" ht="0.75" customHeight="1">
      <c r="Q182" s="47">
        <v>580</v>
      </c>
      <c r="R182" s="47">
        <v>112</v>
      </c>
    </row>
    <row r="183" spans="17:18" ht="0.75" customHeight="1">
      <c r="Q183" s="47">
        <v>600</v>
      </c>
      <c r="R183" s="47">
        <v>102</v>
      </c>
    </row>
    <row r="184" spans="17:18" ht="0.75" customHeight="1">
      <c r="Q184" s="47">
        <v>620</v>
      </c>
      <c r="R184" s="47">
        <v>94</v>
      </c>
    </row>
    <row r="185" spans="17:18" ht="0.75" customHeight="1">
      <c r="Q185" s="47">
        <v>640</v>
      </c>
      <c r="R185" s="47">
        <v>84</v>
      </c>
    </row>
    <row r="186" spans="17:18" ht="0.75" customHeight="1">
      <c r="Q186" s="47">
        <v>660</v>
      </c>
      <c r="R186" s="47">
        <v>76</v>
      </c>
    </row>
    <row r="187" spans="17:18" ht="0.75" customHeight="1">
      <c r="Q187" s="47">
        <v>680</v>
      </c>
      <c r="R187" s="47">
        <v>68</v>
      </c>
    </row>
    <row r="188" spans="17:18" ht="0.75" customHeight="1">
      <c r="Q188" s="47">
        <v>700</v>
      </c>
      <c r="R188" s="47">
        <v>61</v>
      </c>
    </row>
    <row r="189" spans="17:18" ht="0.75" customHeight="1">
      <c r="Q189" s="47">
        <v>720</v>
      </c>
      <c r="R189" s="47">
        <v>55</v>
      </c>
    </row>
    <row r="190" spans="17:18" ht="0.75" customHeight="1">
      <c r="Q190" s="47">
        <v>740</v>
      </c>
      <c r="R190" s="47">
        <v>51</v>
      </c>
    </row>
    <row r="191" spans="17:18" ht="0.75" customHeight="1">
      <c r="Q191" s="47">
        <v>760</v>
      </c>
      <c r="R191" s="47">
        <v>46</v>
      </c>
    </row>
    <row r="192" spans="17:18" ht="0.75" customHeight="1">
      <c r="Q192" s="47">
        <v>780</v>
      </c>
      <c r="R192" s="47">
        <v>40</v>
      </c>
    </row>
    <row r="193" spans="17:18" ht="0.75" customHeight="1">
      <c r="Q193" s="47">
        <v>800</v>
      </c>
      <c r="R193" s="47">
        <v>37</v>
      </c>
    </row>
    <row r="194" spans="17:18" ht="0.75" customHeight="1">
      <c r="Q194" s="47">
        <v>820</v>
      </c>
      <c r="R194" s="47">
        <v>34</v>
      </c>
    </row>
    <row r="195" spans="17:18" ht="0.75" customHeight="1">
      <c r="Q195" s="47">
        <v>840</v>
      </c>
      <c r="R195" s="47">
        <v>31</v>
      </c>
    </row>
    <row r="196" spans="17:18" ht="0.75" customHeight="1">
      <c r="Q196" s="47">
        <v>860</v>
      </c>
      <c r="R196" s="47">
        <v>27</v>
      </c>
    </row>
    <row r="197" spans="17:18" ht="0.75" customHeight="1">
      <c r="Q197" s="47">
        <v>880</v>
      </c>
      <c r="R197" s="47">
        <v>24</v>
      </c>
    </row>
    <row r="198" spans="17:18" ht="0.75" customHeight="1">
      <c r="Q198" s="47">
        <v>80</v>
      </c>
      <c r="R198" s="47">
        <v>340</v>
      </c>
    </row>
    <row r="199" spans="17:18" ht="0.75" customHeight="1">
      <c r="Q199" s="47">
        <v>64</v>
      </c>
      <c r="R199" s="47">
        <v>320</v>
      </c>
    </row>
    <row r="200" spans="17:18" ht="0.75" customHeight="1">
      <c r="Q200" s="47">
        <v>55</v>
      </c>
      <c r="R200" s="47">
        <v>300</v>
      </c>
    </row>
    <row r="201" spans="17:18" ht="0.75" customHeight="1">
      <c r="Q201" s="47">
        <v>47</v>
      </c>
      <c r="R201" s="47">
        <v>280</v>
      </c>
    </row>
    <row r="202" spans="17:18" ht="0.75" customHeight="1">
      <c r="Q202" s="47">
        <v>44</v>
      </c>
      <c r="R202" s="47">
        <v>260</v>
      </c>
    </row>
    <row r="203" spans="17:18" ht="0.75" customHeight="1">
      <c r="Q203" s="47">
        <v>40</v>
      </c>
      <c r="R203" s="47">
        <v>240</v>
      </c>
    </row>
    <row r="204" spans="17:18" ht="0.75" customHeight="1">
      <c r="Q204" s="47">
        <v>38</v>
      </c>
      <c r="R204" s="47">
        <v>220</v>
      </c>
    </row>
    <row r="205" spans="17:18" ht="0.75" customHeight="1">
      <c r="Q205" s="47">
        <v>35</v>
      </c>
      <c r="R205" s="47">
        <v>200</v>
      </c>
    </row>
    <row r="206" spans="17:18" ht="0.75" customHeight="1">
      <c r="Q206" s="47">
        <v>29</v>
      </c>
      <c r="R206" s="47">
        <v>180</v>
      </c>
    </row>
    <row r="207" spans="17:18" ht="0.75" customHeight="1">
      <c r="Q207" s="47">
        <v>20</v>
      </c>
      <c r="R207" s="47">
        <v>160</v>
      </c>
    </row>
    <row r="208" spans="17:18" ht="0.75" customHeight="1">
      <c r="Q208" s="47">
        <v>13</v>
      </c>
      <c r="R208" s="47">
        <v>155</v>
      </c>
    </row>
    <row r="209" spans="17:18" ht="0.75" customHeight="1">
      <c r="Q209" s="47">
        <v>2</v>
      </c>
      <c r="R209" s="47">
        <v>152</v>
      </c>
    </row>
    <row r="210" spans="17:18" ht="0.75" customHeight="1">
      <c r="Q210" s="47">
        <v>900</v>
      </c>
      <c r="R210" s="47">
        <v>23</v>
      </c>
    </row>
    <row r="211" spans="17:18" ht="0.75" customHeight="1">
      <c r="Q211" s="47">
        <v>920</v>
      </c>
      <c r="R211" s="47">
        <v>20</v>
      </c>
    </row>
    <row r="212" spans="17:18" ht="0.75" customHeight="1">
      <c r="Q212" s="47">
        <v>940</v>
      </c>
      <c r="R212" s="47">
        <v>18</v>
      </c>
    </row>
    <row r="213" spans="17:18" ht="0.75" customHeight="1">
      <c r="Q213" s="47">
        <v>960</v>
      </c>
      <c r="R213" s="47">
        <v>16</v>
      </c>
    </row>
    <row r="214" spans="17:18" ht="0.75" customHeight="1">
      <c r="Q214" s="47">
        <v>980</v>
      </c>
      <c r="R214" s="47">
        <v>15</v>
      </c>
    </row>
    <row r="215" spans="17:18" ht="0.75" customHeight="1">
      <c r="Q215" s="47">
        <v>1000</v>
      </c>
      <c r="R215" s="47">
        <v>14</v>
      </c>
    </row>
    <row r="216" spans="17:18" ht="0.75" customHeight="1">
      <c r="Q216" s="47">
        <v>1020</v>
      </c>
      <c r="R216" s="47">
        <v>14</v>
      </c>
    </row>
    <row r="217" spans="17:18" ht="0.75" customHeight="1">
      <c r="Q217" s="47">
        <v>1040</v>
      </c>
      <c r="R217" s="47">
        <v>13</v>
      </c>
    </row>
    <row r="218" spans="17:18" ht="0.75" customHeight="1">
      <c r="Q218" s="47">
        <v>98</v>
      </c>
      <c r="R218" s="47">
        <v>216</v>
      </c>
    </row>
    <row r="219" spans="17:18" ht="0.75" customHeight="1">
      <c r="Q219" s="47">
        <v>120</v>
      </c>
      <c r="R219" s="47">
        <v>224</v>
      </c>
    </row>
    <row r="220" spans="17:18" ht="0.75" customHeight="1">
      <c r="Q220" s="47">
        <v>140</v>
      </c>
      <c r="R220" s="47">
        <v>227</v>
      </c>
    </row>
    <row r="221" spans="17:18" ht="0.75" customHeight="1">
      <c r="Q221" s="47">
        <v>160</v>
      </c>
      <c r="R221" s="47">
        <v>225</v>
      </c>
    </row>
    <row r="222" spans="17:18" ht="0.75" customHeight="1">
      <c r="Q222" s="47">
        <v>180</v>
      </c>
      <c r="R222" s="47">
        <v>218</v>
      </c>
    </row>
    <row r="223" spans="17:18" ht="0.75" customHeight="1">
      <c r="Q223" s="47">
        <v>200</v>
      </c>
      <c r="R223" s="47">
        <v>209</v>
      </c>
    </row>
    <row r="224" spans="17:18" ht="0.75" customHeight="1">
      <c r="Q224" s="47">
        <v>220</v>
      </c>
      <c r="R224" s="47">
        <v>200</v>
      </c>
    </row>
    <row r="225" spans="17:18" ht="0.75" customHeight="1">
      <c r="Q225" s="47">
        <v>240</v>
      </c>
      <c r="R225" s="47">
        <v>189</v>
      </c>
    </row>
    <row r="226" spans="17:18" ht="0.75" customHeight="1">
      <c r="Q226" s="47">
        <v>260</v>
      </c>
      <c r="R226" s="47">
        <v>175</v>
      </c>
    </row>
    <row r="227" spans="17:18" ht="0.75" customHeight="1">
      <c r="Q227" s="47">
        <v>280</v>
      </c>
      <c r="R227" s="47">
        <v>162</v>
      </c>
    </row>
    <row r="228" spans="17:18" ht="0.75" customHeight="1">
      <c r="Q228" s="47">
        <v>300</v>
      </c>
      <c r="R228" s="47">
        <v>151</v>
      </c>
    </row>
    <row r="229" spans="17:18" ht="0.75" customHeight="1">
      <c r="Q229" s="47">
        <v>320</v>
      </c>
      <c r="R229" s="47">
        <v>138</v>
      </c>
    </row>
    <row r="230" spans="17:18" ht="0.75" customHeight="1">
      <c r="Q230" s="47">
        <v>340</v>
      </c>
      <c r="R230" s="47">
        <v>125</v>
      </c>
    </row>
    <row r="231" spans="17:18" ht="0.75" customHeight="1">
      <c r="Q231" s="47">
        <v>360</v>
      </c>
      <c r="R231" s="47">
        <v>115</v>
      </c>
    </row>
    <row r="232" spans="17:18" ht="0.75" customHeight="1">
      <c r="Q232" s="47">
        <v>380</v>
      </c>
      <c r="R232" s="47">
        <v>106</v>
      </c>
    </row>
    <row r="233" spans="17:18" ht="0.75" customHeight="1">
      <c r="Q233" s="47">
        <v>400</v>
      </c>
      <c r="R233" s="47">
        <v>96</v>
      </c>
    </row>
    <row r="234" spans="17:18" ht="0.75" customHeight="1">
      <c r="Q234" s="47">
        <v>420</v>
      </c>
      <c r="R234" s="47">
        <v>87</v>
      </c>
    </row>
    <row r="235" spans="17:18" ht="0.75" customHeight="1">
      <c r="Q235" s="47">
        <v>440</v>
      </c>
      <c r="R235" s="47">
        <v>80</v>
      </c>
    </row>
    <row r="236" spans="17:18" ht="0.75" customHeight="1">
      <c r="Q236" s="47">
        <v>460</v>
      </c>
      <c r="R236" s="47">
        <v>73</v>
      </c>
    </row>
    <row r="237" spans="17:18" ht="0.75" customHeight="1">
      <c r="Q237" s="47">
        <v>480</v>
      </c>
      <c r="R237" s="47">
        <v>66</v>
      </c>
    </row>
    <row r="238" spans="17:18" ht="0.75" customHeight="1">
      <c r="Q238" s="47">
        <v>500</v>
      </c>
      <c r="R238" s="47">
        <v>59</v>
      </c>
    </row>
    <row r="239" spans="17:18" ht="0.75" customHeight="1">
      <c r="Q239" s="47">
        <v>520</v>
      </c>
      <c r="R239" s="47">
        <v>53</v>
      </c>
    </row>
    <row r="240" spans="17:18" ht="0.75" customHeight="1">
      <c r="Q240" s="47">
        <v>540</v>
      </c>
      <c r="R240" s="47">
        <v>46</v>
      </c>
    </row>
    <row r="241" spans="17:18" ht="0.75" customHeight="1">
      <c r="Q241" s="47">
        <v>560</v>
      </c>
      <c r="R241" s="47">
        <v>40</v>
      </c>
    </row>
    <row r="242" spans="17:18" ht="0.75" customHeight="1">
      <c r="Q242" s="47">
        <v>580</v>
      </c>
      <c r="R242" s="47">
        <v>36</v>
      </c>
    </row>
    <row r="243" spans="17:18" ht="0.75" customHeight="1">
      <c r="Q243" s="47">
        <v>600</v>
      </c>
      <c r="R243" s="47">
        <v>32</v>
      </c>
    </row>
    <row r="244" spans="17:18" ht="0.75" customHeight="1">
      <c r="Q244" s="47">
        <v>620</v>
      </c>
      <c r="R244" s="47">
        <v>27</v>
      </c>
    </row>
    <row r="245" spans="17:18" ht="0.75" customHeight="1">
      <c r="Q245" s="47">
        <v>640</v>
      </c>
      <c r="R245" s="47">
        <v>24</v>
      </c>
    </row>
    <row r="246" spans="17:18" ht="0.75" customHeight="1">
      <c r="Q246" s="47">
        <v>660</v>
      </c>
      <c r="R246" s="47">
        <v>20</v>
      </c>
    </row>
    <row r="247" spans="17:18" ht="0.75" customHeight="1">
      <c r="Q247" s="47">
        <v>680</v>
      </c>
      <c r="R247" s="47">
        <v>18</v>
      </c>
    </row>
    <row r="248" spans="17:18" ht="0.75" customHeight="1">
      <c r="Q248" s="47">
        <v>700</v>
      </c>
      <c r="R248" s="47">
        <v>15</v>
      </c>
    </row>
    <row r="249" spans="17:18" ht="0.75" customHeight="1">
      <c r="Q249" s="47">
        <v>720</v>
      </c>
      <c r="R249" s="47">
        <v>13</v>
      </c>
    </row>
    <row r="250" spans="17:18" ht="0.75" customHeight="1">
      <c r="Q250" s="47">
        <v>740</v>
      </c>
      <c r="R250" s="47">
        <v>11</v>
      </c>
    </row>
    <row r="251" spans="17:18" ht="0.75" customHeight="1">
      <c r="Q251" s="47">
        <v>760</v>
      </c>
      <c r="R251" s="47">
        <v>9</v>
      </c>
    </row>
    <row r="252" spans="17:18" ht="0.75" customHeight="1">
      <c r="Q252" s="47">
        <v>780</v>
      </c>
      <c r="R252" s="47">
        <v>7</v>
      </c>
    </row>
    <row r="253" spans="17:18" ht="0.75" customHeight="1">
      <c r="Q253" s="47">
        <v>799</v>
      </c>
      <c r="R253" s="47">
        <v>7</v>
      </c>
    </row>
    <row r="254" spans="17:18" ht="0.75" customHeight="1">
      <c r="Q254" s="47">
        <v>820</v>
      </c>
      <c r="R254" s="47">
        <v>4</v>
      </c>
    </row>
    <row r="255" spans="17:18" ht="0.75" customHeight="1">
      <c r="Q255" s="47">
        <v>840</v>
      </c>
      <c r="R255" s="47">
        <v>2</v>
      </c>
    </row>
    <row r="256" spans="17:18" ht="0.75" customHeight="1">
      <c r="Q256" s="47">
        <v>58</v>
      </c>
      <c r="R256" s="47">
        <v>180</v>
      </c>
    </row>
    <row r="257" spans="17:18" ht="0.75" customHeight="1">
      <c r="Q257" s="47">
        <v>80</v>
      </c>
      <c r="R257" s="47">
        <v>200</v>
      </c>
    </row>
    <row r="258" spans="17:18" ht="0.75" customHeight="1">
      <c r="Q258" s="47">
        <v>47</v>
      </c>
      <c r="R258" s="47">
        <v>160</v>
      </c>
    </row>
    <row r="259" spans="17:18" ht="0.75" customHeight="1">
      <c r="Q259" s="47">
        <v>38</v>
      </c>
      <c r="R259" s="47">
        <v>140</v>
      </c>
    </row>
    <row r="260" spans="17:18" ht="0.75" customHeight="1">
      <c r="Q260" s="47">
        <v>31</v>
      </c>
      <c r="R260" s="47">
        <v>120</v>
      </c>
    </row>
    <row r="261" spans="17:18" ht="0.75" customHeight="1">
      <c r="Q261" s="47">
        <v>24</v>
      </c>
      <c r="R261" s="47">
        <v>100</v>
      </c>
    </row>
    <row r="262" spans="17:18" ht="0.75" customHeight="1">
      <c r="Q262" s="47">
        <v>18</v>
      </c>
      <c r="R262" s="47">
        <v>80</v>
      </c>
    </row>
    <row r="263" spans="17:18" ht="0.75" customHeight="1">
      <c r="Q263" s="47">
        <v>13</v>
      </c>
      <c r="R263" s="47">
        <v>60</v>
      </c>
    </row>
    <row r="264" spans="17:18" ht="0.75" customHeight="1">
      <c r="Q264" s="47">
        <v>9</v>
      </c>
      <c r="R264" s="47">
        <v>40</v>
      </c>
    </row>
    <row r="265" spans="17:18" ht="0.75" customHeight="1">
      <c r="Q265" s="47">
        <v>4</v>
      </c>
      <c r="R265" s="47">
        <v>20</v>
      </c>
    </row>
    <row r="266" spans="17:18" ht="0.75" customHeight="1">
      <c r="Q266" s="47">
        <v>2</v>
      </c>
      <c r="R266" s="47">
        <v>3</v>
      </c>
    </row>
    <row r="267" spans="17:18" ht="0.75" customHeight="1">
      <c r="Q267" s="47">
        <v>40</v>
      </c>
      <c r="R267" s="47">
        <v>280</v>
      </c>
    </row>
    <row r="268" spans="17:18" ht="0.75" customHeight="1">
      <c r="Q268" s="47">
        <v>58</v>
      </c>
      <c r="R268" s="47">
        <v>280</v>
      </c>
    </row>
    <row r="269" spans="17:18" ht="0.75" customHeight="1">
      <c r="Q269" s="47">
        <v>72</v>
      </c>
      <c r="R269" s="47">
        <v>271</v>
      </c>
    </row>
    <row r="270" spans="17:18" ht="0.75" customHeight="1">
      <c r="Q270" s="47">
        <v>95</v>
      </c>
      <c r="R270" s="47">
        <v>244</v>
      </c>
    </row>
    <row r="271" spans="17:18" ht="0.75" customHeight="1">
      <c r="Q271" s="47">
        <v>125</v>
      </c>
      <c r="R271" s="47">
        <v>206</v>
      </c>
    </row>
    <row r="272" spans="17:18" ht="0.75" customHeight="1">
      <c r="Q272" s="47">
        <v>140</v>
      </c>
      <c r="R272" s="47">
        <v>190</v>
      </c>
    </row>
    <row r="273" spans="17:18" ht="0.75" customHeight="1">
      <c r="Q273" s="47">
        <v>160</v>
      </c>
      <c r="R273" s="47">
        <v>167</v>
      </c>
    </row>
    <row r="274" spans="17:18" ht="0.75" customHeight="1">
      <c r="Q274" s="47">
        <v>180</v>
      </c>
      <c r="R274" s="47">
        <v>147</v>
      </c>
    </row>
    <row r="275" spans="17:18" ht="0.75" customHeight="1">
      <c r="Q275" s="47">
        <v>200</v>
      </c>
      <c r="R275" s="47">
        <v>127</v>
      </c>
    </row>
    <row r="276" spans="17:18" ht="0.75" customHeight="1">
      <c r="Q276" s="47">
        <v>220</v>
      </c>
      <c r="R276" s="47">
        <v>111</v>
      </c>
    </row>
    <row r="277" spans="17:18" ht="0.75" customHeight="1">
      <c r="Q277" s="47">
        <v>240</v>
      </c>
      <c r="R277" s="47">
        <v>98</v>
      </c>
    </row>
    <row r="278" spans="17:18" ht="0.75" customHeight="1">
      <c r="Q278" s="47">
        <v>260</v>
      </c>
      <c r="R278" s="47">
        <v>84</v>
      </c>
    </row>
    <row r="279" spans="17:18" ht="0.75" customHeight="1">
      <c r="Q279" s="47">
        <v>280</v>
      </c>
      <c r="R279" s="47">
        <v>71</v>
      </c>
    </row>
    <row r="280" spans="17:18" ht="0.75" customHeight="1">
      <c r="Q280" s="47">
        <v>300</v>
      </c>
      <c r="R280" s="47">
        <v>58</v>
      </c>
    </row>
    <row r="281" spans="17:18" ht="0.75" customHeight="1">
      <c r="Q281" s="47">
        <v>320</v>
      </c>
      <c r="R281" s="47">
        <v>49</v>
      </c>
    </row>
    <row r="282" spans="17:18" ht="0.75" customHeight="1">
      <c r="Q282" s="47">
        <v>340</v>
      </c>
      <c r="R282" s="47">
        <v>40</v>
      </c>
    </row>
    <row r="283" spans="17:18" ht="0.75" customHeight="1">
      <c r="Q283" s="47">
        <v>360</v>
      </c>
      <c r="R283" s="47">
        <v>35</v>
      </c>
    </row>
    <row r="284" spans="17:18" ht="0.75" customHeight="1">
      <c r="Q284" s="47">
        <v>380</v>
      </c>
      <c r="R284" s="47">
        <v>27</v>
      </c>
    </row>
    <row r="285" spans="17:18" ht="0.75" customHeight="1">
      <c r="Q285" s="47">
        <v>400</v>
      </c>
      <c r="R285" s="47">
        <v>22</v>
      </c>
    </row>
    <row r="286" spans="17:18" ht="0.75" customHeight="1">
      <c r="Q286" s="47">
        <v>420</v>
      </c>
      <c r="R286" s="47">
        <v>18</v>
      </c>
    </row>
    <row r="287" spans="17:18" ht="0.75" customHeight="1">
      <c r="Q287" s="47">
        <v>440</v>
      </c>
      <c r="R287" s="47">
        <v>15</v>
      </c>
    </row>
    <row r="288" spans="17:18" ht="0.75" customHeight="1">
      <c r="Q288" s="47">
        <v>460</v>
      </c>
      <c r="R288" s="47">
        <v>13</v>
      </c>
    </row>
    <row r="289" spans="17:18" ht="0.75" customHeight="1">
      <c r="Q289" s="47">
        <v>480</v>
      </c>
      <c r="R289" s="47">
        <v>11</v>
      </c>
    </row>
    <row r="290" spans="17:18" ht="0.75" customHeight="1">
      <c r="Q290" s="47">
        <v>500</v>
      </c>
      <c r="R290" s="47">
        <v>9</v>
      </c>
    </row>
    <row r="291" spans="17:18" ht="0.75" customHeight="1">
      <c r="Q291" s="47">
        <v>520</v>
      </c>
      <c r="R291" s="47">
        <v>8</v>
      </c>
    </row>
    <row r="292" spans="17:18" ht="0.75" customHeight="1">
      <c r="Q292" s="47">
        <v>538</v>
      </c>
      <c r="R292" s="47">
        <v>7</v>
      </c>
    </row>
    <row r="293" spans="17:18" ht="0.75" customHeight="1">
      <c r="Q293" s="47">
        <v>560</v>
      </c>
      <c r="R293" s="47">
        <v>4</v>
      </c>
    </row>
    <row r="294" spans="17:18" ht="0.75" customHeight="1">
      <c r="Q294" s="47">
        <v>580</v>
      </c>
      <c r="R294" s="47">
        <v>3</v>
      </c>
    </row>
    <row r="295" spans="17:18" ht="0.75" customHeight="1">
      <c r="Q295" s="47">
        <v>598</v>
      </c>
      <c r="R295" s="47">
        <v>3</v>
      </c>
    </row>
    <row r="296" spans="17:18" ht="0.75" customHeight="1">
      <c r="Q296" s="47">
        <v>40</v>
      </c>
      <c r="R296" s="47">
        <v>280</v>
      </c>
    </row>
    <row r="297" spans="17:18" ht="0.75" customHeight="1">
      <c r="Q297" s="47">
        <v>25</v>
      </c>
      <c r="R297" s="47">
        <v>273</v>
      </c>
    </row>
    <row r="298" spans="17:18" ht="0.75" customHeight="1">
      <c r="Q298" s="47">
        <v>18</v>
      </c>
      <c r="R298" s="47">
        <v>260</v>
      </c>
    </row>
    <row r="299" spans="17:18" ht="0.75" customHeight="1">
      <c r="Q299" s="47">
        <v>15</v>
      </c>
      <c r="R299" s="47">
        <v>240</v>
      </c>
    </row>
    <row r="300" spans="17:18" ht="0.75" customHeight="1">
      <c r="Q300" s="47">
        <v>13</v>
      </c>
      <c r="R300" s="47">
        <v>218</v>
      </c>
    </row>
    <row r="301" spans="17:18" ht="0.75" customHeight="1">
      <c r="Q301" s="47">
        <v>11</v>
      </c>
      <c r="R301" s="47">
        <v>196</v>
      </c>
    </row>
    <row r="302" spans="17:18" ht="0.75" customHeight="1">
      <c r="Q302" s="47">
        <v>2</v>
      </c>
      <c r="R302" s="47">
        <v>180</v>
      </c>
    </row>
    <row r="303" spans="17:18" ht="0.75" customHeight="1">
      <c r="Q303" s="47">
        <v>85</v>
      </c>
      <c r="R303" s="47">
        <v>258</v>
      </c>
    </row>
    <row r="304" spans="17:18" ht="0.75" customHeight="1">
      <c r="Q304" s="47">
        <v>110</v>
      </c>
      <c r="R304" s="47">
        <v>223</v>
      </c>
    </row>
    <row r="305" spans="17:18" ht="0.75" customHeight="1">
      <c r="Q305" s="47">
        <v>40</v>
      </c>
      <c r="R305" s="47">
        <v>271</v>
      </c>
    </row>
    <row r="306" spans="17:18" ht="0.75" customHeight="1">
      <c r="Q306" s="47">
        <v>58</v>
      </c>
      <c r="R306" s="47">
        <v>271</v>
      </c>
    </row>
    <row r="307" spans="17:18" ht="0.75" customHeight="1">
      <c r="Q307" s="47">
        <v>72</v>
      </c>
      <c r="R307" s="47">
        <v>261</v>
      </c>
    </row>
    <row r="308" spans="17:18" ht="0.75" customHeight="1">
      <c r="Q308" s="47">
        <v>95</v>
      </c>
      <c r="R308" s="47">
        <v>232</v>
      </c>
    </row>
    <row r="309" spans="17:18" ht="0.75" customHeight="1">
      <c r="Q309" s="47">
        <v>125</v>
      </c>
      <c r="R309" s="47">
        <v>191</v>
      </c>
    </row>
    <row r="310" spans="17:18" ht="0.75" customHeight="1">
      <c r="Q310" s="47">
        <v>140</v>
      </c>
      <c r="R310" s="47">
        <v>176</v>
      </c>
    </row>
    <row r="311" spans="17:18" ht="0.75" customHeight="1">
      <c r="Q311" s="47">
        <v>160</v>
      </c>
      <c r="R311" s="47">
        <v>156</v>
      </c>
    </row>
    <row r="312" spans="17:18" ht="0.75" customHeight="1">
      <c r="Q312" s="47">
        <v>180</v>
      </c>
      <c r="R312" s="47">
        <v>133</v>
      </c>
    </row>
    <row r="313" spans="17:18" ht="0.75" customHeight="1">
      <c r="Q313" s="47">
        <v>200</v>
      </c>
      <c r="R313" s="47">
        <v>113</v>
      </c>
    </row>
    <row r="314" spans="17:18" ht="0.75" customHeight="1">
      <c r="Q314" s="47">
        <v>220</v>
      </c>
      <c r="R314" s="47">
        <v>98</v>
      </c>
    </row>
    <row r="315" spans="17:18" ht="0.75" customHeight="1">
      <c r="Q315" s="47">
        <v>240</v>
      </c>
      <c r="R315" s="47">
        <v>84</v>
      </c>
    </row>
    <row r="316" spans="17:18" ht="0.75" customHeight="1">
      <c r="Q316" s="47">
        <v>260</v>
      </c>
      <c r="R316" s="47">
        <v>70</v>
      </c>
    </row>
    <row r="317" spans="17:18" ht="0.75" customHeight="1">
      <c r="Q317" s="47">
        <v>280</v>
      </c>
      <c r="R317" s="47">
        <v>58</v>
      </c>
    </row>
    <row r="318" spans="17:18" ht="0.75" customHeight="1">
      <c r="Q318" s="47">
        <v>300</v>
      </c>
      <c r="R318" s="47">
        <v>47</v>
      </c>
    </row>
    <row r="319" spans="17:18" ht="0.75" customHeight="1">
      <c r="Q319" s="47">
        <v>320</v>
      </c>
      <c r="R319" s="47">
        <v>38</v>
      </c>
    </row>
    <row r="320" spans="17:18" ht="0.75" customHeight="1">
      <c r="Q320" s="47">
        <v>340</v>
      </c>
      <c r="R320" s="47">
        <v>31</v>
      </c>
    </row>
    <row r="321" spans="17:18" ht="0.75" customHeight="1">
      <c r="Q321" s="47">
        <v>360</v>
      </c>
      <c r="R321" s="47">
        <v>24</v>
      </c>
    </row>
    <row r="322" spans="17:18" ht="0.75" customHeight="1">
      <c r="Q322" s="47">
        <v>380</v>
      </c>
      <c r="R322" s="47">
        <v>18</v>
      </c>
    </row>
    <row r="323" spans="17:18" ht="0.75" customHeight="1">
      <c r="Q323" s="47">
        <v>400</v>
      </c>
      <c r="R323" s="47">
        <v>13</v>
      </c>
    </row>
    <row r="324" spans="17:18" ht="0.75" customHeight="1">
      <c r="Q324" s="47">
        <v>420</v>
      </c>
      <c r="R324" s="47">
        <v>9</v>
      </c>
    </row>
    <row r="325" spans="17:18" ht="0.75" customHeight="1">
      <c r="Q325" s="47">
        <v>440</v>
      </c>
      <c r="R325" s="47">
        <v>8</v>
      </c>
    </row>
    <row r="326" spans="17:18" ht="0.75" customHeight="1">
      <c r="Q326" s="47">
        <v>460</v>
      </c>
      <c r="R326" s="47">
        <v>5</v>
      </c>
    </row>
    <row r="327" spans="17:18" ht="0.75" customHeight="1">
      <c r="Q327" s="47">
        <v>480</v>
      </c>
      <c r="R327" s="47">
        <v>2</v>
      </c>
    </row>
    <row r="328" spans="17:18" ht="0.75" customHeight="1">
      <c r="Q328" s="47">
        <v>27</v>
      </c>
      <c r="R328" s="47">
        <v>260</v>
      </c>
    </row>
    <row r="329" spans="17:18" ht="0.75" customHeight="1">
      <c r="Q329" s="47">
        <v>22</v>
      </c>
      <c r="R329" s="47">
        <v>240</v>
      </c>
    </row>
    <row r="330" spans="17:18" ht="0.75" customHeight="1">
      <c r="Q330" s="47">
        <v>20</v>
      </c>
      <c r="R330" s="47">
        <v>220</v>
      </c>
    </row>
    <row r="331" spans="17:18" ht="0.75" customHeight="1">
      <c r="Q331" s="47">
        <v>20</v>
      </c>
      <c r="R331" s="47">
        <v>200</v>
      </c>
    </row>
    <row r="332" spans="17:18" ht="0.75" customHeight="1">
      <c r="Q332" s="47">
        <v>18</v>
      </c>
      <c r="R332" s="47">
        <v>180</v>
      </c>
    </row>
    <row r="333" spans="17:18" ht="0.75" customHeight="1">
      <c r="Q333" s="47">
        <v>2</v>
      </c>
      <c r="R333" s="47">
        <v>175</v>
      </c>
    </row>
    <row r="334" spans="17:18" ht="0.75" customHeight="1">
      <c r="Q334" s="47">
        <v>13</v>
      </c>
      <c r="R334" s="47">
        <v>173</v>
      </c>
    </row>
    <row r="335" spans="17:18" ht="0.75" customHeight="1">
      <c r="Q335" s="47">
        <v>85</v>
      </c>
      <c r="R335" s="47">
        <v>247</v>
      </c>
    </row>
    <row r="336" spans="17:18" ht="0.75" customHeight="1">
      <c r="Q336" s="47">
        <v>110</v>
      </c>
      <c r="R336" s="47">
        <v>210</v>
      </c>
    </row>
    <row r="337" spans="17:18" ht="0.75" customHeight="1">
      <c r="Q337" s="47">
        <v>2</v>
      </c>
      <c r="R337" s="47">
        <v>53</v>
      </c>
    </row>
    <row r="338" spans="17:18" ht="0.75" customHeight="1">
      <c r="Q338" s="47">
        <v>83</v>
      </c>
      <c r="R338" s="47">
        <v>15</v>
      </c>
    </row>
    <row r="339" spans="17:18" ht="0.75" customHeight="1">
      <c r="Q339" s="47">
        <v>77</v>
      </c>
      <c r="R339" s="47">
        <v>19</v>
      </c>
    </row>
    <row r="340" spans="17:18" ht="0.75" customHeight="1">
      <c r="Q340" s="47">
        <v>73</v>
      </c>
      <c r="R340" s="47">
        <v>23</v>
      </c>
    </row>
    <row r="341" spans="17:18" ht="0.75" customHeight="1">
      <c r="Q341" s="47">
        <v>58</v>
      </c>
      <c r="R341" s="47">
        <v>27</v>
      </c>
    </row>
    <row r="342" spans="17:18" ht="0.75" customHeight="1">
      <c r="Q342" s="47">
        <v>45</v>
      </c>
      <c r="R342" s="47">
        <v>29</v>
      </c>
    </row>
    <row r="343" spans="17:18" ht="0.75" customHeight="1">
      <c r="Q343" s="47">
        <v>36</v>
      </c>
      <c r="R343" s="47">
        <v>32</v>
      </c>
    </row>
    <row r="344" spans="17:18" ht="0.75" customHeight="1">
      <c r="Q344" s="47">
        <v>26</v>
      </c>
      <c r="R344" s="47">
        <v>35</v>
      </c>
    </row>
    <row r="345" spans="17:18" ht="0.75" customHeight="1">
      <c r="Q345" s="47">
        <v>15</v>
      </c>
      <c r="R345" s="47">
        <v>40</v>
      </c>
    </row>
    <row r="346" spans="17:18" ht="0.75" customHeight="1">
      <c r="Q346" s="47">
        <v>11</v>
      </c>
      <c r="R346" s="47">
        <v>43</v>
      </c>
    </row>
    <row r="347" spans="17:18" ht="0.75" customHeight="1">
      <c r="Q347" s="47">
        <v>7</v>
      </c>
      <c r="R347" s="47">
        <v>47</v>
      </c>
    </row>
    <row r="348" spans="17:18" ht="0.75" customHeight="1">
      <c r="Q348" s="47">
        <v>4</v>
      </c>
      <c r="R348" s="47">
        <v>51</v>
      </c>
    </row>
    <row r="349" spans="17:18" ht="0.75" customHeight="1">
      <c r="Q349" s="47">
        <v>68</v>
      </c>
      <c r="R349" s="47">
        <v>24</v>
      </c>
    </row>
    <row r="350" spans="17:18" ht="0.75" customHeight="1">
      <c r="Q350" s="47">
        <v>88</v>
      </c>
      <c r="R350" s="47">
        <v>7</v>
      </c>
    </row>
    <row r="351" spans="17:18" ht="0.75" customHeight="1">
      <c r="Q351" s="47">
        <v>91</v>
      </c>
      <c r="R351" s="47">
        <v>2</v>
      </c>
    </row>
    <row r="352" spans="17:18" ht="0.75" customHeight="1">
      <c r="Q352" s="47">
        <v>2</v>
      </c>
      <c r="R352" s="47">
        <v>447</v>
      </c>
    </row>
    <row r="353" spans="17:18" ht="0.75" customHeight="1">
      <c r="Q353" s="47">
        <v>20</v>
      </c>
      <c r="R353" s="47">
        <v>449</v>
      </c>
    </row>
    <row r="354" spans="17:18" ht="0.75" customHeight="1">
      <c r="Q354" s="47">
        <v>40</v>
      </c>
      <c r="R354" s="47">
        <v>451</v>
      </c>
    </row>
    <row r="355" spans="17:18" ht="0.75" customHeight="1">
      <c r="Q355" s="47">
        <v>60</v>
      </c>
      <c r="R355" s="47">
        <v>452</v>
      </c>
    </row>
    <row r="356" spans="17:18" ht="0.75" customHeight="1">
      <c r="Q356" s="47">
        <v>80</v>
      </c>
      <c r="R356" s="47">
        <v>453</v>
      </c>
    </row>
    <row r="357" spans="17:18" ht="0.75" customHeight="1">
      <c r="Q357" s="47">
        <v>100</v>
      </c>
      <c r="R357" s="47">
        <v>451</v>
      </c>
    </row>
    <row r="358" spans="17:18" ht="0.75" customHeight="1">
      <c r="Q358" s="47">
        <v>120</v>
      </c>
      <c r="R358" s="47">
        <v>450</v>
      </c>
    </row>
    <row r="359" spans="17:18" ht="0.75" customHeight="1">
      <c r="Q359" s="47">
        <v>140</v>
      </c>
      <c r="R359" s="47">
        <v>445</v>
      </c>
    </row>
    <row r="360" spans="17:18" ht="0.75" customHeight="1">
      <c r="Q360" s="47">
        <v>159</v>
      </c>
      <c r="R360" s="47">
        <v>440</v>
      </c>
    </row>
    <row r="361" spans="17:18" ht="0.75" customHeight="1">
      <c r="Q361" s="47">
        <v>180</v>
      </c>
      <c r="R361" s="47">
        <v>432</v>
      </c>
    </row>
    <row r="362" spans="17:18" ht="0.75" customHeight="1">
      <c r="Q362" s="47">
        <v>200</v>
      </c>
      <c r="R362" s="47">
        <v>417</v>
      </c>
    </row>
    <row r="363" spans="17:18" ht="0.75" customHeight="1">
      <c r="Q363" s="47">
        <v>218</v>
      </c>
      <c r="R363" s="47">
        <v>400</v>
      </c>
    </row>
    <row r="364" spans="17:18" ht="0.75" customHeight="1">
      <c r="Q364" s="47">
        <v>231</v>
      </c>
      <c r="R364" s="47">
        <v>380</v>
      </c>
    </row>
    <row r="365" spans="17:18" ht="0.75" customHeight="1">
      <c r="Q365" s="47">
        <v>240</v>
      </c>
      <c r="R365" s="47">
        <v>360</v>
      </c>
    </row>
    <row r="366" spans="17:18" ht="0.75" customHeight="1">
      <c r="Q366" s="47">
        <v>248</v>
      </c>
      <c r="R366" s="47">
        <v>340</v>
      </c>
    </row>
    <row r="367" spans="17:18" ht="0.75" customHeight="1">
      <c r="Q367" s="47">
        <v>251</v>
      </c>
      <c r="R367" s="47">
        <v>320</v>
      </c>
    </row>
    <row r="368" spans="17:18" ht="0.75" customHeight="1">
      <c r="Q368" s="47">
        <v>254</v>
      </c>
      <c r="R368" s="47">
        <v>301</v>
      </c>
    </row>
    <row r="369" spans="17:18" ht="0.75" customHeight="1">
      <c r="Q369" s="47">
        <v>256</v>
      </c>
      <c r="R369" s="47">
        <v>280</v>
      </c>
    </row>
    <row r="370" spans="17:18" ht="0.75" customHeight="1">
      <c r="Q370" s="47">
        <v>256</v>
      </c>
      <c r="R370" s="47">
        <v>260</v>
      </c>
    </row>
    <row r="371" spans="17:18" ht="0.75" customHeight="1">
      <c r="Q371" s="47">
        <v>258</v>
      </c>
      <c r="R371" s="47">
        <v>240</v>
      </c>
    </row>
    <row r="372" spans="17:18" ht="0.75" customHeight="1">
      <c r="Q372" s="47">
        <v>257</v>
      </c>
      <c r="R372" s="47">
        <v>220</v>
      </c>
    </row>
    <row r="373" spans="17:18" ht="0.75" customHeight="1">
      <c r="Q373" s="47">
        <v>256</v>
      </c>
      <c r="R373" s="47">
        <v>200</v>
      </c>
    </row>
    <row r="374" spans="17:18" ht="0.75" customHeight="1">
      <c r="Q374" s="47">
        <v>253</v>
      </c>
      <c r="R374" s="47">
        <v>180</v>
      </c>
    </row>
    <row r="375" spans="17:18" ht="0.75" customHeight="1">
      <c r="Q375" s="47">
        <v>247</v>
      </c>
      <c r="R375" s="47">
        <v>160</v>
      </c>
    </row>
    <row r="376" spans="17:18" ht="0.75" customHeight="1">
      <c r="Q376" s="47">
        <v>239</v>
      </c>
      <c r="R376" s="47">
        <v>142</v>
      </c>
    </row>
    <row r="377" spans="17:18" ht="0.75" customHeight="1">
      <c r="Q377" s="47">
        <v>11</v>
      </c>
      <c r="R377" s="47">
        <v>448</v>
      </c>
    </row>
    <row r="378" spans="17:18" ht="0.75" customHeight="1">
      <c r="Q378" s="47">
        <v>29</v>
      </c>
      <c r="R378" s="47">
        <v>451</v>
      </c>
    </row>
    <row r="379" spans="17:18" ht="0.75" customHeight="1">
      <c r="Q379" s="47">
        <v>70</v>
      </c>
      <c r="R379" s="47">
        <v>453</v>
      </c>
    </row>
    <row r="380" spans="17:18" ht="0.75" customHeight="1">
      <c r="Q380" s="47">
        <v>91</v>
      </c>
      <c r="R380" s="47">
        <v>451</v>
      </c>
    </row>
    <row r="381" spans="17:18" ht="0.75" customHeight="1">
      <c r="Q381" s="47">
        <v>109</v>
      </c>
      <c r="R381" s="47">
        <v>451</v>
      </c>
    </row>
    <row r="382" spans="17:18" ht="0.75" customHeight="1">
      <c r="Q382" s="47">
        <v>130</v>
      </c>
      <c r="R382" s="47">
        <v>447</v>
      </c>
    </row>
    <row r="383" spans="17:18" ht="0.75" customHeight="1">
      <c r="Q383" s="47">
        <v>149</v>
      </c>
      <c r="R383" s="47">
        <v>444</v>
      </c>
    </row>
    <row r="384" spans="17:18" ht="0.75" customHeight="1">
      <c r="Q384" s="47">
        <v>169</v>
      </c>
      <c r="R384" s="47">
        <v>434</v>
      </c>
    </row>
    <row r="385" spans="17:18" ht="0.75" customHeight="1">
      <c r="Q385" s="47">
        <v>189</v>
      </c>
      <c r="R385" s="47">
        <v>426</v>
      </c>
    </row>
    <row r="386" spans="17:18" ht="0.75" customHeight="1">
      <c r="Q386" s="47">
        <v>51</v>
      </c>
      <c r="R386" s="47">
        <v>453</v>
      </c>
    </row>
    <row r="387" spans="17:18" ht="0.75" customHeight="1">
      <c r="Q387" s="47">
        <v>225</v>
      </c>
      <c r="R387" s="47">
        <v>390</v>
      </c>
    </row>
    <row r="388" spans="17:18" ht="0.75" customHeight="1">
      <c r="Q388" s="47">
        <v>236</v>
      </c>
      <c r="R388" s="47">
        <v>369</v>
      </c>
    </row>
    <row r="389" spans="17:18" ht="0.75" customHeight="1">
      <c r="Q389" s="47">
        <v>244</v>
      </c>
      <c r="R389" s="47">
        <v>349</v>
      </c>
    </row>
    <row r="390" spans="17:18" ht="0.75" customHeight="1">
      <c r="Q390" s="47">
        <v>248</v>
      </c>
      <c r="R390" s="47">
        <v>331</v>
      </c>
    </row>
    <row r="391" spans="17:18" ht="0.75" customHeight="1">
      <c r="Q391" s="47">
        <v>253</v>
      </c>
      <c r="R391" s="47">
        <v>310</v>
      </c>
    </row>
    <row r="392" spans="17:18" ht="0.75" customHeight="1">
      <c r="Q392" s="47">
        <v>255</v>
      </c>
      <c r="R392" s="47">
        <v>290</v>
      </c>
    </row>
    <row r="393" spans="17:18" ht="0.75" customHeight="1">
      <c r="Q393" s="47">
        <v>256</v>
      </c>
      <c r="R393" s="47">
        <v>269</v>
      </c>
    </row>
    <row r="394" spans="17:18" ht="0.75" customHeight="1">
      <c r="Q394" s="47">
        <v>258</v>
      </c>
      <c r="R394" s="47">
        <v>250</v>
      </c>
    </row>
    <row r="395" spans="17:18" ht="0.75" customHeight="1">
      <c r="Q395" s="47">
        <v>257</v>
      </c>
      <c r="R395" s="47">
        <v>229</v>
      </c>
    </row>
    <row r="396" spans="17:18" ht="0.75" customHeight="1">
      <c r="Q396" s="47">
        <v>256</v>
      </c>
      <c r="R396" s="47">
        <v>210</v>
      </c>
    </row>
    <row r="397" spans="17:18" ht="0.75" customHeight="1">
      <c r="Q397" s="47">
        <v>254</v>
      </c>
      <c r="R397" s="47">
        <v>191</v>
      </c>
    </row>
    <row r="398" spans="17:18" ht="0.75" customHeight="1">
      <c r="Q398" s="47">
        <v>251</v>
      </c>
      <c r="R398" s="47">
        <v>171</v>
      </c>
    </row>
    <row r="399" spans="17:18" ht="0.75" customHeight="1">
      <c r="Q399" s="47">
        <v>244</v>
      </c>
      <c r="R399" s="47">
        <v>151</v>
      </c>
    </row>
    <row r="400" spans="17:18" ht="0.75" customHeight="1">
      <c r="Q400" s="47">
        <v>233</v>
      </c>
      <c r="R400" s="47">
        <v>138</v>
      </c>
    </row>
    <row r="401" spans="17:18" ht="0.75" customHeight="1">
      <c r="Q401" s="47">
        <v>224</v>
      </c>
      <c r="R401" s="47">
        <v>134</v>
      </c>
    </row>
    <row r="402" spans="17:18" ht="0.75" customHeight="1">
      <c r="Q402" s="47">
        <v>214</v>
      </c>
      <c r="R402" s="47">
        <v>132</v>
      </c>
    </row>
    <row r="403" spans="17:18" ht="0.75" customHeight="1">
      <c r="Q403" s="47">
        <v>204</v>
      </c>
      <c r="R403" s="47">
        <v>132</v>
      </c>
    </row>
    <row r="404" spans="17:18" ht="0.75" customHeight="1">
      <c r="Q404" s="47">
        <v>193</v>
      </c>
      <c r="R404" s="47">
        <v>137</v>
      </c>
    </row>
    <row r="405" spans="17:18" ht="0.75" customHeight="1">
      <c r="Q405" s="47">
        <v>210</v>
      </c>
      <c r="R405" s="47">
        <v>410</v>
      </c>
    </row>
    <row r="406" spans="17:18" ht="0.75" customHeight="1">
      <c r="Q406" s="47">
        <v>100</v>
      </c>
      <c r="R406" s="47">
        <v>260</v>
      </c>
    </row>
    <row r="407" spans="17:18" ht="0.75" customHeight="1">
      <c r="Q407" s="47">
        <v>100</v>
      </c>
      <c r="R407" s="47">
        <v>100</v>
      </c>
    </row>
    <row r="408" spans="17:18" ht="0.75" customHeight="1">
      <c r="Q408" s="47">
        <v>102</v>
      </c>
      <c r="R408" s="47">
        <v>93</v>
      </c>
    </row>
    <row r="409" spans="17:18" ht="0.75" customHeight="1">
      <c r="Q409" s="47">
        <v>105</v>
      </c>
      <c r="R409" s="47">
        <v>87</v>
      </c>
    </row>
    <row r="410" spans="17:18" ht="0.75" customHeight="1">
      <c r="Q410" s="47">
        <v>109</v>
      </c>
      <c r="R410" s="47">
        <v>83</v>
      </c>
    </row>
    <row r="411" spans="17:18" ht="0.75" customHeight="1">
      <c r="Q411" s="47">
        <v>116</v>
      </c>
      <c r="R411" s="47">
        <v>80</v>
      </c>
    </row>
    <row r="412" spans="17:18" ht="0.75" customHeight="1">
      <c r="Q412" s="47">
        <v>126</v>
      </c>
      <c r="R412" s="47">
        <v>80</v>
      </c>
    </row>
    <row r="413" spans="17:18" ht="0.75" customHeight="1">
      <c r="Q413" s="47">
        <v>320</v>
      </c>
      <c r="R413" s="47">
        <v>80</v>
      </c>
    </row>
    <row r="414" spans="17:18" ht="0.75" customHeight="1">
      <c r="Q414" s="47">
        <v>100</v>
      </c>
      <c r="R414" s="47">
        <v>240</v>
      </c>
    </row>
    <row r="415" spans="17:18" ht="0.75" customHeight="1">
      <c r="Q415" s="47">
        <v>100</v>
      </c>
      <c r="R415" s="47">
        <v>220</v>
      </c>
    </row>
    <row r="416" spans="17:18" ht="0.75" customHeight="1">
      <c r="Q416" s="47">
        <v>100</v>
      </c>
      <c r="R416" s="47">
        <v>200</v>
      </c>
    </row>
    <row r="417" spans="17:18" ht="0.75" customHeight="1">
      <c r="Q417" s="47">
        <v>100</v>
      </c>
      <c r="R417" s="47">
        <v>180</v>
      </c>
    </row>
    <row r="418" spans="17:18" ht="0.75" customHeight="1">
      <c r="Q418" s="47">
        <v>100</v>
      </c>
      <c r="R418" s="47">
        <v>160</v>
      </c>
    </row>
    <row r="419" spans="17:18" ht="0.75" customHeight="1">
      <c r="Q419" s="47">
        <v>100</v>
      </c>
      <c r="R419" s="47">
        <v>140</v>
      </c>
    </row>
    <row r="420" spans="17:18" ht="0.75" customHeight="1">
      <c r="Q420" s="47">
        <v>100</v>
      </c>
      <c r="R420" s="47">
        <v>120</v>
      </c>
    </row>
    <row r="421" spans="17:18" ht="0.75" customHeight="1">
      <c r="Q421" s="47">
        <v>136</v>
      </c>
      <c r="R421" s="47">
        <v>80</v>
      </c>
    </row>
    <row r="422" spans="17:18" ht="0.75" customHeight="1">
      <c r="Q422" s="47">
        <v>155</v>
      </c>
      <c r="R422" s="47">
        <v>80</v>
      </c>
    </row>
    <row r="423" spans="17:18" ht="0.75" customHeight="1">
      <c r="Q423" s="47">
        <v>180</v>
      </c>
      <c r="R423" s="47">
        <v>80</v>
      </c>
    </row>
    <row r="424" spans="17:18" ht="0.75" customHeight="1">
      <c r="Q424" s="47">
        <v>200</v>
      </c>
      <c r="R424" s="47">
        <v>80</v>
      </c>
    </row>
    <row r="425" spans="17:18" ht="0.75" customHeight="1">
      <c r="Q425" s="47">
        <v>220</v>
      </c>
      <c r="R425" s="47">
        <v>80</v>
      </c>
    </row>
    <row r="426" spans="17:18" ht="0.75" customHeight="1">
      <c r="Q426" s="47">
        <v>240</v>
      </c>
      <c r="R426" s="47">
        <v>80</v>
      </c>
    </row>
    <row r="427" spans="17:18" ht="0.75" customHeight="1">
      <c r="Q427" s="47">
        <v>260</v>
      </c>
      <c r="R427" s="47">
        <v>80</v>
      </c>
    </row>
    <row r="428" spans="17:18" ht="0.75" customHeight="1">
      <c r="Q428" s="47">
        <v>280</v>
      </c>
      <c r="R428" s="47">
        <v>80</v>
      </c>
    </row>
    <row r="429" spans="17:18" ht="0.75" customHeight="1">
      <c r="Q429" s="47">
        <v>300</v>
      </c>
      <c r="R429" s="47">
        <v>80</v>
      </c>
    </row>
    <row r="430" spans="17:18" ht="0.75" customHeight="1">
      <c r="Q430" s="47">
        <v>796</v>
      </c>
      <c r="R430" s="47">
        <v>218</v>
      </c>
    </row>
    <row r="431" spans="17:18" ht="0.75" customHeight="1">
      <c r="Q431" s="47">
        <v>780</v>
      </c>
      <c r="R431" s="47">
        <v>216</v>
      </c>
    </row>
    <row r="432" spans="17:18" ht="0.75" customHeight="1">
      <c r="Q432" s="47">
        <v>756</v>
      </c>
      <c r="R432" s="47">
        <v>213</v>
      </c>
    </row>
    <row r="433" spans="17:18" ht="0.75" customHeight="1">
      <c r="Q433" s="47">
        <v>730</v>
      </c>
      <c r="R433" s="47">
        <v>211</v>
      </c>
    </row>
    <row r="434" spans="17:18" ht="0.75" customHeight="1">
      <c r="Q434" s="47">
        <v>704</v>
      </c>
      <c r="R434" s="47">
        <v>208</v>
      </c>
    </row>
    <row r="435" spans="17:18" ht="0.75" customHeight="1">
      <c r="Q435" s="47">
        <v>680</v>
      </c>
      <c r="R435" s="47">
        <v>205</v>
      </c>
    </row>
    <row r="436" spans="17:18" ht="0.75" customHeight="1">
      <c r="Q436" s="47">
        <v>652</v>
      </c>
      <c r="R436" s="47">
        <v>202</v>
      </c>
    </row>
    <row r="437" spans="17:18" ht="0.75" customHeight="1">
      <c r="Q437" s="47">
        <v>617</v>
      </c>
      <c r="R437" s="47">
        <v>200</v>
      </c>
    </row>
    <row r="438" spans="17:18" ht="0.75" customHeight="1">
      <c r="Q438" s="47">
        <v>590</v>
      </c>
      <c r="R438" s="47">
        <v>197</v>
      </c>
    </row>
    <row r="439" spans="17:18" ht="0.75" customHeight="1">
      <c r="Q439" s="47">
        <v>563</v>
      </c>
      <c r="R439" s="47">
        <v>195</v>
      </c>
    </row>
    <row r="440" spans="17:18" ht="0.75" customHeight="1">
      <c r="Q440" s="47">
        <v>526</v>
      </c>
      <c r="R440" s="47">
        <v>192</v>
      </c>
    </row>
    <row r="441" spans="17:18" ht="0.75" customHeight="1">
      <c r="Q441" s="47">
        <v>500</v>
      </c>
      <c r="R441" s="47">
        <v>188</v>
      </c>
    </row>
    <row r="442" spans="17:18" ht="0.75" customHeight="1">
      <c r="Q442" s="47">
        <v>472</v>
      </c>
      <c r="R442" s="47">
        <v>184</v>
      </c>
    </row>
    <row r="443" spans="17:18" ht="0.75" customHeight="1">
      <c r="Q443" s="47">
        <v>446</v>
      </c>
      <c r="R443" s="47">
        <v>180</v>
      </c>
    </row>
    <row r="444" spans="17:18" ht="0.75" customHeight="1">
      <c r="Q444" s="47">
        <v>423</v>
      </c>
      <c r="R444" s="47">
        <v>177</v>
      </c>
    </row>
    <row r="445" spans="17:18" ht="0.75" customHeight="1">
      <c r="Q445" s="47">
        <v>392</v>
      </c>
      <c r="R445" s="47">
        <v>172</v>
      </c>
    </row>
    <row r="446" spans="17:18" ht="0.75" customHeight="1">
      <c r="Q446" s="47">
        <v>364</v>
      </c>
      <c r="R446" s="47">
        <v>167</v>
      </c>
    </row>
    <row r="447" spans="17:18" ht="0.75" customHeight="1">
      <c r="Q447" s="47">
        <v>336</v>
      </c>
      <c r="R447" s="47">
        <v>160</v>
      </c>
    </row>
    <row r="448" spans="17:18" ht="0.75" customHeight="1">
      <c r="Q448" s="47">
        <v>309</v>
      </c>
      <c r="R448" s="47">
        <v>156</v>
      </c>
    </row>
    <row r="449" spans="17:18" ht="0.75" customHeight="1">
      <c r="Q449" s="47">
        <v>275</v>
      </c>
      <c r="R449" s="47">
        <v>149</v>
      </c>
    </row>
    <row r="450" spans="17:18" ht="0.75" customHeight="1">
      <c r="Q450" s="47">
        <v>254</v>
      </c>
      <c r="R450" s="47">
        <v>144</v>
      </c>
    </row>
    <row r="451" spans="17:18" ht="0.75" customHeight="1">
      <c r="Q451" s="47">
        <v>422</v>
      </c>
      <c r="R451" s="47">
        <v>555</v>
      </c>
    </row>
    <row r="452" spans="17:18" ht="0.75" customHeight="1">
      <c r="Q452" s="47">
        <v>406</v>
      </c>
      <c r="R452" s="47">
        <v>544</v>
      </c>
    </row>
    <row r="453" spans="17:18" ht="0.75" customHeight="1">
      <c r="Q453" s="47">
        <v>388</v>
      </c>
      <c r="R453" s="47">
        <v>535</v>
      </c>
    </row>
    <row r="454" spans="17:18" ht="0.75" customHeight="1">
      <c r="Q454" s="47">
        <v>364</v>
      </c>
      <c r="R454" s="47">
        <v>522</v>
      </c>
    </row>
    <row r="455" spans="17:18" ht="0.75" customHeight="1">
      <c r="Q455" s="47">
        <v>344</v>
      </c>
      <c r="R455" s="47">
        <v>509</v>
      </c>
    </row>
    <row r="456" spans="17:18" ht="0.75" customHeight="1">
      <c r="Q456" s="47">
        <v>322</v>
      </c>
      <c r="R456" s="47">
        <v>496</v>
      </c>
    </row>
    <row r="457" spans="17:18" ht="0.75" customHeight="1">
      <c r="Q457" s="47">
        <v>298</v>
      </c>
      <c r="R457" s="47">
        <v>483</v>
      </c>
    </row>
    <row r="458" spans="17:18" ht="0.75" customHeight="1">
      <c r="Q458" s="47">
        <v>273</v>
      </c>
      <c r="R458" s="47">
        <v>470</v>
      </c>
    </row>
    <row r="459" spans="17:18" ht="0.75" customHeight="1">
      <c r="Q459" s="47">
        <v>253</v>
      </c>
      <c r="R459" s="47">
        <v>457</v>
      </c>
    </row>
    <row r="460" spans="17:18" ht="0.75" customHeight="1">
      <c r="Q460" s="47">
        <v>230</v>
      </c>
      <c r="R460" s="47">
        <v>445</v>
      </c>
    </row>
    <row r="461" spans="17:18" ht="0.75" customHeight="1">
      <c r="Q461" s="47">
        <v>218</v>
      </c>
      <c r="R461" s="47">
        <v>435</v>
      </c>
    </row>
    <row r="462" spans="17:18" ht="0.75" customHeight="1">
      <c r="Q462" s="47">
        <v>207</v>
      </c>
      <c r="R462" s="47">
        <v>428</v>
      </c>
    </row>
  </sheetData>
  <sheetProtection/>
  <printOptions/>
  <pageMargins left="0.45" right="0.31" top="0.39" bottom="0.42" header="0.36" footer="0.3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460"/>
  <sheetViews>
    <sheetView zoomScalePageLayoutView="0" workbookViewId="0" topLeftCell="A35">
      <selection activeCell="E47" sqref="E47"/>
    </sheetView>
  </sheetViews>
  <sheetFormatPr defaultColWidth="9.59765625" defaultRowHeight="14.25"/>
  <cols>
    <col min="1" max="1" width="16.3984375" style="44" customWidth="1"/>
    <col min="2" max="4" width="3.8984375" style="44" customWidth="1"/>
    <col min="5" max="5" width="10.8984375" style="44" customWidth="1"/>
    <col min="6" max="8" width="3.8984375" style="44" customWidth="1"/>
    <col min="9" max="9" width="9.3984375" style="44" customWidth="1"/>
    <col min="10" max="12" width="3.8984375" style="44" customWidth="1"/>
    <col min="13" max="13" width="6.8984375" style="44" customWidth="1"/>
    <col min="14" max="16" width="3.8984375" style="44" customWidth="1"/>
    <col min="17" max="20" width="2.09765625" style="44" customWidth="1"/>
    <col min="21" max="16384" width="9.59765625" style="44" customWidth="1"/>
  </cols>
  <sheetData>
    <row r="1" spans="1:16" s="9" customFormat="1" ht="9" customHeight="1">
      <c r="A1" s="1" t="s">
        <v>0</v>
      </c>
      <c r="B1" s="2">
        <v>2</v>
      </c>
      <c r="C1" s="3">
        <f>20*B1</f>
        <v>40</v>
      </c>
      <c r="D1" s="3">
        <v>0</v>
      </c>
      <c r="E1" s="4" t="s">
        <v>1</v>
      </c>
      <c r="F1" s="5"/>
      <c r="G1" s="3">
        <f>60*F1</f>
        <v>0</v>
      </c>
      <c r="H1" s="3">
        <f>10*F1</f>
        <v>0</v>
      </c>
      <c r="I1" s="6" t="s">
        <v>2</v>
      </c>
      <c r="J1" s="7"/>
      <c r="K1" s="3">
        <v>0</v>
      </c>
      <c r="L1" s="3">
        <f>95*J1</f>
        <v>0</v>
      </c>
      <c r="M1" s="8" t="s">
        <v>3</v>
      </c>
      <c r="N1" s="5"/>
      <c r="O1" s="3">
        <f>40*N1</f>
        <v>0</v>
      </c>
      <c r="P1" s="3">
        <f>20*N1</f>
        <v>0</v>
      </c>
    </row>
    <row r="2" spans="1:16" s="9" customFormat="1" ht="9" customHeight="1">
      <c r="A2" s="10" t="s">
        <v>4</v>
      </c>
      <c r="B2" s="11"/>
      <c r="C2" s="3">
        <v>0</v>
      </c>
      <c r="D2" s="3">
        <f>2*B2</f>
        <v>0</v>
      </c>
      <c r="E2" s="12" t="s">
        <v>5</v>
      </c>
      <c r="F2" s="13"/>
      <c r="G2" s="3">
        <f>40*F2</f>
        <v>0</v>
      </c>
      <c r="H2" s="3">
        <f>10*F2</f>
        <v>0</v>
      </c>
      <c r="I2" s="14" t="s">
        <v>6</v>
      </c>
      <c r="J2" s="13"/>
      <c r="K2" s="3">
        <f>80*J2</f>
        <v>0</v>
      </c>
      <c r="L2" s="3">
        <f>10*J2</f>
        <v>0</v>
      </c>
      <c r="M2" s="14" t="s">
        <v>7</v>
      </c>
      <c r="N2" s="13"/>
      <c r="O2" s="3">
        <f>60*N2</f>
        <v>0</v>
      </c>
      <c r="P2" s="3">
        <f>40*N2</f>
        <v>0</v>
      </c>
    </row>
    <row r="3" spans="1:16" s="9" customFormat="1" ht="9" customHeight="1">
      <c r="A3" s="10" t="s">
        <v>8</v>
      </c>
      <c r="B3" s="11"/>
      <c r="C3" s="3">
        <v>0</v>
      </c>
      <c r="D3" s="3">
        <f>3*B3</f>
        <v>0</v>
      </c>
      <c r="E3" s="12" t="s">
        <v>9</v>
      </c>
      <c r="F3" s="13"/>
      <c r="G3" s="3">
        <f>20*F3</f>
        <v>0</v>
      </c>
      <c r="H3" s="3">
        <f>70*F3</f>
        <v>0</v>
      </c>
      <c r="I3" s="14" t="s">
        <v>10</v>
      </c>
      <c r="J3" s="13"/>
      <c r="K3" s="3">
        <v>0</v>
      </c>
      <c r="L3" s="3">
        <f>70*J3</f>
        <v>0</v>
      </c>
      <c r="M3" s="15" t="s">
        <v>11</v>
      </c>
      <c r="N3" s="16"/>
      <c r="O3" s="3">
        <v>0</v>
      </c>
      <c r="P3" s="3">
        <f>40*N3</f>
        <v>0</v>
      </c>
    </row>
    <row r="4" spans="1:16" s="9" customFormat="1" ht="9" customHeight="1">
      <c r="A4" s="10" t="s">
        <v>12</v>
      </c>
      <c r="B4" s="11"/>
      <c r="C4" s="3">
        <f>-10*B4</f>
        <v>0</v>
      </c>
      <c r="D4" s="3">
        <v>0</v>
      </c>
      <c r="E4" s="17" t="s">
        <v>13</v>
      </c>
      <c r="F4" s="16"/>
      <c r="G4" s="3">
        <v>0</v>
      </c>
      <c r="H4" s="3">
        <f>50*F4</f>
        <v>0</v>
      </c>
      <c r="I4" s="14" t="s">
        <v>14</v>
      </c>
      <c r="J4" s="13"/>
      <c r="K4" s="3">
        <f>20*J4</f>
        <v>0</v>
      </c>
      <c r="L4" s="3">
        <f>40*J4</f>
        <v>0</v>
      </c>
      <c r="M4" s="14" t="s">
        <v>15</v>
      </c>
      <c r="N4" s="13"/>
      <c r="O4" s="3">
        <f>20*N4</f>
        <v>0</v>
      </c>
      <c r="P4" s="3">
        <f>220*N4</f>
        <v>0</v>
      </c>
    </row>
    <row r="5" spans="1:16" s="9" customFormat="1" ht="9" customHeight="1">
      <c r="A5" s="10" t="s">
        <v>16</v>
      </c>
      <c r="B5" s="18"/>
      <c r="C5" s="3">
        <f>-20*B5</f>
        <v>0</v>
      </c>
      <c r="D5" s="3">
        <v>0</v>
      </c>
      <c r="E5" s="17" t="s">
        <v>17</v>
      </c>
      <c r="F5" s="16"/>
      <c r="G5" s="3">
        <v>0</v>
      </c>
      <c r="H5" s="3">
        <f>65*F5</f>
        <v>0</v>
      </c>
      <c r="I5" s="14" t="s">
        <v>18</v>
      </c>
      <c r="J5" s="13"/>
      <c r="K5" s="3">
        <f>10*J5</f>
        <v>0</v>
      </c>
      <c r="L5" s="3">
        <f>30*J5</f>
        <v>0</v>
      </c>
      <c r="M5" s="15" t="s">
        <v>19</v>
      </c>
      <c r="N5" s="16"/>
      <c r="O5" s="3">
        <f>20*N5</f>
        <v>0</v>
      </c>
      <c r="P5" s="3">
        <f>70*N5</f>
        <v>0</v>
      </c>
    </row>
    <row r="6" spans="1:16" s="9" customFormat="1" ht="9" customHeight="1">
      <c r="A6" s="10" t="s">
        <v>20</v>
      </c>
      <c r="B6" s="18"/>
      <c r="C6" s="3">
        <v>0</v>
      </c>
      <c r="D6" s="3">
        <f>15*B6</f>
        <v>0</v>
      </c>
      <c r="E6" s="12" t="s">
        <v>21</v>
      </c>
      <c r="F6" s="13"/>
      <c r="G6" s="3">
        <v>0</v>
      </c>
      <c r="H6" s="3">
        <f>200*F6</f>
        <v>0</v>
      </c>
      <c r="I6" s="14" t="s">
        <v>22</v>
      </c>
      <c r="J6" s="13"/>
      <c r="K6" s="3">
        <f>70*J6</f>
        <v>0</v>
      </c>
      <c r="L6" s="3">
        <f>75*J6</f>
        <v>0</v>
      </c>
      <c r="M6" s="15" t="s">
        <v>23</v>
      </c>
      <c r="N6" s="16"/>
      <c r="O6" s="3">
        <f>20*N6</f>
        <v>0</v>
      </c>
      <c r="P6" s="3">
        <f>185*N6</f>
        <v>0</v>
      </c>
    </row>
    <row r="7" spans="1:16" s="9" customFormat="1" ht="9" customHeight="1">
      <c r="A7" s="10" t="s">
        <v>24</v>
      </c>
      <c r="B7" s="18"/>
      <c r="C7" s="3">
        <v>0</v>
      </c>
      <c r="D7" s="3">
        <f>60*B7</f>
        <v>0</v>
      </c>
      <c r="E7" s="12" t="s">
        <v>25</v>
      </c>
      <c r="F7" s="13"/>
      <c r="G7" s="3">
        <v>0</v>
      </c>
      <c r="H7" s="3">
        <f>230*F7</f>
        <v>0</v>
      </c>
      <c r="I7" s="14" t="s">
        <v>26</v>
      </c>
      <c r="J7" s="13"/>
      <c r="K7" s="3">
        <v>0</v>
      </c>
      <c r="L7" s="3">
        <f>220*J7</f>
        <v>0</v>
      </c>
      <c r="M7" s="15" t="s">
        <v>27</v>
      </c>
      <c r="N7" s="16"/>
      <c r="O7" s="3">
        <f>20*N7</f>
        <v>0</v>
      </c>
      <c r="P7" s="3">
        <f>250*N7</f>
        <v>0</v>
      </c>
    </row>
    <row r="8" spans="1:16" s="9" customFormat="1" ht="9" customHeight="1">
      <c r="A8" s="10" t="s">
        <v>28</v>
      </c>
      <c r="B8" s="18"/>
      <c r="C8" s="3">
        <v>0</v>
      </c>
      <c r="D8" s="3">
        <f>105*B8</f>
        <v>0</v>
      </c>
      <c r="E8" s="17" t="s">
        <v>29</v>
      </c>
      <c r="F8" s="16"/>
      <c r="G8" s="3">
        <v>0</v>
      </c>
      <c r="H8" s="3">
        <f>240*F8</f>
        <v>0</v>
      </c>
      <c r="I8" s="15" t="s">
        <v>30</v>
      </c>
      <c r="J8" s="16"/>
      <c r="K8" s="3">
        <v>0</v>
      </c>
      <c r="L8" s="3">
        <f>80*J8</f>
        <v>0</v>
      </c>
      <c r="M8" s="15" t="s">
        <v>31</v>
      </c>
      <c r="N8" s="16"/>
      <c r="O8" s="3">
        <f>30*N8</f>
        <v>0</v>
      </c>
      <c r="P8" s="3">
        <f>30*N8</f>
        <v>0</v>
      </c>
    </row>
    <row r="9" spans="1:16" s="9" customFormat="1" ht="9" customHeight="1">
      <c r="A9" s="10" t="s">
        <v>32</v>
      </c>
      <c r="B9" s="18"/>
      <c r="C9" s="3">
        <v>0</v>
      </c>
      <c r="D9" s="3">
        <f>105*B9</f>
        <v>0</v>
      </c>
      <c r="E9" s="17" t="s">
        <v>33</v>
      </c>
      <c r="F9" s="16"/>
      <c r="G9" s="3">
        <v>0</v>
      </c>
      <c r="H9" s="3">
        <f>250*F9</f>
        <v>0</v>
      </c>
      <c r="I9" s="15" t="s">
        <v>34</v>
      </c>
      <c r="J9" s="16"/>
      <c r="K9" s="3">
        <v>0</v>
      </c>
      <c r="L9" s="3">
        <f>250*J9</f>
        <v>0</v>
      </c>
      <c r="M9" s="14" t="s">
        <v>35</v>
      </c>
      <c r="N9" s="13"/>
      <c r="O9" s="3">
        <f>40*N9</f>
        <v>0</v>
      </c>
      <c r="P9" s="3">
        <f>20*N9</f>
        <v>0</v>
      </c>
    </row>
    <row r="10" spans="1:16" s="9" customFormat="1" ht="9" customHeight="1">
      <c r="A10" s="10" t="s">
        <v>36</v>
      </c>
      <c r="B10" s="18"/>
      <c r="C10" s="3">
        <v>0</v>
      </c>
      <c r="D10" s="3">
        <f>10*B10</f>
        <v>0</v>
      </c>
      <c r="E10" s="17" t="s">
        <v>37</v>
      </c>
      <c r="F10" s="16"/>
      <c r="G10" s="3">
        <v>0</v>
      </c>
      <c r="H10" s="3">
        <f>110*F10</f>
        <v>0</v>
      </c>
      <c r="I10" s="15" t="s">
        <v>38</v>
      </c>
      <c r="J10" s="16"/>
      <c r="K10" s="3">
        <v>0</v>
      </c>
      <c r="L10" s="3">
        <f>30*J10</f>
        <v>0</v>
      </c>
      <c r="M10" s="19" t="s">
        <v>39</v>
      </c>
      <c r="N10" s="20"/>
      <c r="O10" s="3">
        <f>50*N10</f>
        <v>0</v>
      </c>
      <c r="P10" s="3">
        <f>10*N10</f>
        <v>0</v>
      </c>
    </row>
    <row r="11" spans="1:16" s="9" customFormat="1" ht="9" customHeight="1">
      <c r="A11" s="10" t="s">
        <v>40</v>
      </c>
      <c r="B11" s="18"/>
      <c r="C11" s="3">
        <v>0</v>
      </c>
      <c r="D11" s="3">
        <f>120*B11</f>
        <v>0</v>
      </c>
      <c r="E11" s="12" t="s">
        <v>41</v>
      </c>
      <c r="F11" s="13"/>
      <c r="G11" s="3">
        <v>0</v>
      </c>
      <c r="H11" s="3">
        <f>150*F11</f>
        <v>0</v>
      </c>
      <c r="I11" s="14" t="s">
        <v>42</v>
      </c>
      <c r="J11" s="13"/>
      <c r="K11" s="3">
        <v>0</v>
      </c>
      <c r="L11" s="3">
        <f>210*J11</f>
        <v>0</v>
      </c>
      <c r="M11" s="14" t="s">
        <v>43</v>
      </c>
      <c r="N11" s="13"/>
      <c r="O11" s="3">
        <f>90*N11</f>
        <v>0</v>
      </c>
      <c r="P11" s="3">
        <f>80*N11</f>
        <v>0</v>
      </c>
    </row>
    <row r="12" spans="1:16" s="9" customFormat="1" ht="9" customHeight="1">
      <c r="A12" s="10" t="s">
        <v>44</v>
      </c>
      <c r="B12" s="21"/>
      <c r="C12" s="3">
        <v>0</v>
      </c>
      <c r="D12" s="3">
        <f>500*B12</f>
        <v>0</v>
      </c>
      <c r="E12" s="12" t="s">
        <v>45</v>
      </c>
      <c r="F12" s="13"/>
      <c r="G12" s="3">
        <v>0</v>
      </c>
      <c r="H12" s="3">
        <f>60*F12</f>
        <v>0</v>
      </c>
      <c r="I12" s="14" t="s">
        <v>46</v>
      </c>
      <c r="J12" s="13"/>
      <c r="K12" s="3">
        <v>0</v>
      </c>
      <c r="L12" s="3">
        <f>260*J12</f>
        <v>0</v>
      </c>
      <c r="M12" s="15" t="s">
        <v>47</v>
      </c>
      <c r="N12" s="16"/>
      <c r="O12" s="3">
        <f>40*N12</f>
        <v>0</v>
      </c>
      <c r="P12" s="3">
        <f>140*N12</f>
        <v>0</v>
      </c>
    </row>
    <row r="13" spans="1:16" s="9" customFormat="1" ht="9" customHeight="1">
      <c r="A13" s="10" t="s">
        <v>48</v>
      </c>
      <c r="B13" s="21"/>
      <c r="C13" s="3">
        <v>0</v>
      </c>
      <c r="D13" s="3">
        <f>400*B13</f>
        <v>0</v>
      </c>
      <c r="E13" s="17" t="s">
        <v>94</v>
      </c>
      <c r="F13" s="16"/>
      <c r="G13" s="3">
        <f>60*F13</f>
        <v>0</v>
      </c>
      <c r="H13" s="3">
        <f>80*F13</f>
        <v>0</v>
      </c>
      <c r="I13" s="14" t="s">
        <v>49</v>
      </c>
      <c r="J13" s="13"/>
      <c r="K13" s="3">
        <f>50*J13</f>
        <v>0</v>
      </c>
      <c r="L13" s="3">
        <f>50*J13</f>
        <v>0</v>
      </c>
      <c r="M13" s="15" t="s">
        <v>50</v>
      </c>
      <c r="N13" s="16"/>
      <c r="O13" s="3">
        <f>40*N13</f>
        <v>0</v>
      </c>
      <c r="P13" s="3">
        <f>170*N13</f>
        <v>0</v>
      </c>
    </row>
    <row r="14" spans="1:16" s="9" customFormat="1" ht="9" customHeight="1">
      <c r="A14" s="10" t="s">
        <v>51</v>
      </c>
      <c r="B14" s="21"/>
      <c r="C14" s="3">
        <v>0</v>
      </c>
      <c r="D14" s="3">
        <f>400*B14</f>
        <v>0</v>
      </c>
      <c r="E14" s="17" t="s">
        <v>95</v>
      </c>
      <c r="F14" s="13"/>
      <c r="G14" s="3">
        <f>60*F14</f>
        <v>0</v>
      </c>
      <c r="H14" s="3">
        <f>50*F14</f>
        <v>0</v>
      </c>
      <c r="I14" s="14" t="s">
        <v>52</v>
      </c>
      <c r="J14" s="13"/>
      <c r="K14" s="3">
        <f>70*J14</f>
        <v>0</v>
      </c>
      <c r="L14" s="3">
        <f>70*J14</f>
        <v>0</v>
      </c>
      <c r="M14" s="15" t="s">
        <v>53</v>
      </c>
      <c r="N14" s="16"/>
      <c r="O14" s="3">
        <v>0</v>
      </c>
      <c r="P14" s="3">
        <f>240*N14</f>
        <v>0</v>
      </c>
    </row>
    <row r="15" spans="1:16" s="9" customFormat="1" ht="9" customHeight="1">
      <c r="A15" s="15" t="s">
        <v>54</v>
      </c>
      <c r="B15" s="16"/>
      <c r="C15" s="3">
        <f>40*B15</f>
        <v>0</v>
      </c>
      <c r="D15" s="3">
        <f>70*B15</f>
        <v>0</v>
      </c>
      <c r="E15" s="12" t="s">
        <v>55</v>
      </c>
      <c r="F15" s="13"/>
      <c r="G15" s="3">
        <v>0</v>
      </c>
      <c r="H15" s="3">
        <f>230*F15</f>
        <v>0</v>
      </c>
      <c r="I15" s="15" t="s">
        <v>56</v>
      </c>
      <c r="J15" s="13"/>
      <c r="K15" s="3">
        <v>0</v>
      </c>
      <c r="L15" s="3">
        <f>170*J15</f>
        <v>0</v>
      </c>
      <c r="M15" s="14" t="s">
        <v>57</v>
      </c>
      <c r="N15" s="13"/>
      <c r="O15" s="3">
        <v>0</v>
      </c>
      <c r="P15" s="3">
        <f>250*N15</f>
        <v>0</v>
      </c>
    </row>
    <row r="16" spans="1:16" s="9" customFormat="1" ht="9" customHeight="1">
      <c r="A16" s="15" t="s">
        <v>58</v>
      </c>
      <c r="B16" s="16"/>
      <c r="C16" s="3">
        <f>60*B16</f>
        <v>0</v>
      </c>
      <c r="D16" s="3">
        <f>30*B16</f>
        <v>0</v>
      </c>
      <c r="E16" s="17" t="s">
        <v>96</v>
      </c>
      <c r="F16" s="16"/>
      <c r="G16" s="3">
        <f>60*F16</f>
        <v>0</v>
      </c>
      <c r="H16" s="3">
        <f>80*F16</f>
        <v>0</v>
      </c>
      <c r="I16" s="14" t="s">
        <v>59</v>
      </c>
      <c r="J16" s="13"/>
      <c r="K16" s="3">
        <v>0</v>
      </c>
      <c r="L16" s="3">
        <f>220*J16</f>
        <v>0</v>
      </c>
      <c r="M16" s="15" t="s">
        <v>60</v>
      </c>
      <c r="N16" s="16"/>
      <c r="O16" s="3">
        <v>0</v>
      </c>
      <c r="P16" s="3">
        <f>240*N16</f>
        <v>0</v>
      </c>
    </row>
    <row r="17" spans="1:16" s="9" customFormat="1" ht="9" customHeight="1">
      <c r="A17" s="15" t="s">
        <v>61</v>
      </c>
      <c r="B17" s="16"/>
      <c r="C17" s="3">
        <f>40*B17</f>
        <v>0</v>
      </c>
      <c r="D17" s="3">
        <f>250*B17</f>
        <v>0</v>
      </c>
      <c r="E17" s="17" t="s">
        <v>97</v>
      </c>
      <c r="F17" s="13"/>
      <c r="G17" s="3">
        <f>60*F17</f>
        <v>0</v>
      </c>
      <c r="H17" s="3">
        <f>50*F17</f>
        <v>0</v>
      </c>
      <c r="I17" s="14" t="s">
        <v>62</v>
      </c>
      <c r="J17" s="13"/>
      <c r="K17" s="3">
        <v>0</v>
      </c>
      <c r="L17" s="3">
        <f>250*J17</f>
        <v>0</v>
      </c>
      <c r="M17" s="15" t="s">
        <v>63</v>
      </c>
      <c r="N17" s="16"/>
      <c r="O17" s="3">
        <v>0</v>
      </c>
      <c r="P17" s="3">
        <f>260*N17</f>
        <v>0</v>
      </c>
    </row>
    <row r="18" spans="1:16" s="9" customFormat="1" ht="9" customHeight="1">
      <c r="A18" s="15" t="s">
        <v>64</v>
      </c>
      <c r="B18" s="16"/>
      <c r="C18" s="3">
        <v>0</v>
      </c>
      <c r="D18" s="3">
        <f>300*B18</f>
        <v>0</v>
      </c>
      <c r="E18" s="12" t="s">
        <v>65</v>
      </c>
      <c r="F18" s="13"/>
      <c r="G18" s="3">
        <f>80*F18</f>
        <v>0</v>
      </c>
      <c r="H18" s="3">
        <f>80*F18</f>
        <v>0</v>
      </c>
      <c r="I18" s="15" t="s">
        <v>66</v>
      </c>
      <c r="J18" s="16"/>
      <c r="K18" s="3">
        <v>0</v>
      </c>
      <c r="L18" s="3">
        <f>20*J18</f>
        <v>0</v>
      </c>
      <c r="M18" s="15" t="s">
        <v>67</v>
      </c>
      <c r="N18" s="16"/>
      <c r="O18" s="3">
        <f>60*N18</f>
        <v>0</v>
      </c>
      <c r="P18" s="3">
        <f>70*N18</f>
        <v>0</v>
      </c>
    </row>
    <row r="19" spans="1:16" s="9" customFormat="1" ht="9" customHeight="1">
      <c r="A19" s="15" t="s">
        <v>68</v>
      </c>
      <c r="B19" s="16"/>
      <c r="C19" s="3">
        <f>80*B19</f>
        <v>0</v>
      </c>
      <c r="D19" s="3">
        <f>70*B19</f>
        <v>0</v>
      </c>
      <c r="E19" s="12" t="s">
        <v>69</v>
      </c>
      <c r="F19" s="13"/>
      <c r="G19" s="3">
        <f>110*F19</f>
        <v>0</v>
      </c>
      <c r="H19" s="3">
        <f>50*F19</f>
        <v>0</v>
      </c>
      <c r="I19" s="15" t="s">
        <v>70</v>
      </c>
      <c r="J19" s="16"/>
      <c r="K19" s="3">
        <f>-10*J19</f>
        <v>0</v>
      </c>
      <c r="L19" s="3">
        <f>60*J19</f>
        <v>0</v>
      </c>
      <c r="M19" s="15" t="s">
        <v>71</v>
      </c>
      <c r="N19" s="16"/>
      <c r="O19" s="3">
        <f>60*N19</f>
        <v>0</v>
      </c>
      <c r="P19" s="3">
        <f>250*N19</f>
        <v>0</v>
      </c>
    </row>
    <row r="20" spans="1:16" s="9" customFormat="1" ht="9" customHeight="1">
      <c r="A20" s="22" t="s">
        <v>72</v>
      </c>
      <c r="B20" s="23"/>
      <c r="C20" s="3">
        <f>80*B20</f>
        <v>0</v>
      </c>
      <c r="D20" s="3">
        <f>250*B20</f>
        <v>0</v>
      </c>
      <c r="E20" s="24" t="s">
        <v>92</v>
      </c>
      <c r="F20" s="25"/>
      <c r="G20" s="3">
        <f>5*F20</f>
        <v>0</v>
      </c>
      <c r="H20" s="3">
        <f>5*F20</f>
        <v>0</v>
      </c>
      <c r="I20" s="26" t="s">
        <v>73</v>
      </c>
      <c r="J20" s="25">
        <v>1</v>
      </c>
      <c r="K20" s="3">
        <v>0</v>
      </c>
      <c r="L20" s="3">
        <f>100*J20</f>
        <v>100</v>
      </c>
      <c r="M20" s="22" t="s">
        <v>74</v>
      </c>
      <c r="N20" s="23"/>
      <c r="O20" s="3">
        <f>90*N20</f>
        <v>0</v>
      </c>
      <c r="P20" s="3">
        <f>30*N20</f>
        <v>0</v>
      </c>
    </row>
    <row r="21" s="3" customFormat="1" ht="9" customHeight="1" thickBot="1"/>
    <row r="22" spans="2:6" s="3" customFormat="1" ht="10.5" customHeight="1" thickBot="1" thickTop="1">
      <c r="B22" s="36" t="s">
        <v>75</v>
      </c>
      <c r="C22" s="37" t="s">
        <v>77</v>
      </c>
      <c r="E22" s="38" t="s">
        <v>76</v>
      </c>
      <c r="F22" s="39">
        <f>0.9117*C23+0.9638*B23-50.16</f>
        <v>82.68799999999999</v>
      </c>
    </row>
    <row r="23" spans="1:6" s="3" customFormat="1" ht="10.5" customHeight="1" thickBot="1" thickTop="1">
      <c r="A23" s="48" t="s">
        <v>100</v>
      </c>
      <c r="B23" s="40">
        <f>SUM(D1:D20)+SUM(H1:H20)+SUM(L1:L20)+SUM(P1:P20)</f>
        <v>100</v>
      </c>
      <c r="C23" s="41">
        <f>SUM(C1:C20)+SUM(G1:G20)+SUM(K1:K20)+SUM(O1:O20)</f>
        <v>40</v>
      </c>
      <c r="E23" s="42" t="s">
        <v>78</v>
      </c>
      <c r="F23" s="43">
        <f>0.011*C23-0.00067*B23-0.905*B23/C23+0.995</f>
        <v>-0.8945000000000002</v>
      </c>
    </row>
    <row r="24" spans="1:6" s="3" customFormat="1" ht="10.5" customHeight="1">
      <c r="A24" s="48" t="s">
        <v>101</v>
      </c>
      <c r="B24" s="3">
        <v>380</v>
      </c>
      <c r="C24" s="3">
        <v>160</v>
      </c>
      <c r="E24" s="42" t="s">
        <v>79</v>
      </c>
      <c r="F24" s="43">
        <f>0.01933*C23-0.01175*B23-0.02486</f>
        <v>-0.42666000000000004</v>
      </c>
    </row>
    <row r="25" spans="1:6" s="3" customFormat="1" ht="10.5" customHeight="1">
      <c r="A25" s="48" t="s">
        <v>102</v>
      </c>
      <c r="B25" s="3">
        <v>165</v>
      </c>
      <c r="C25" s="3">
        <v>200</v>
      </c>
      <c r="E25" s="42" t="s">
        <v>80</v>
      </c>
      <c r="F25" s="43">
        <f>0.0139*C23-0.0045*B23</f>
        <v>0.10599999999999998</v>
      </c>
    </row>
    <row r="26" spans="1:6" s="3" customFormat="1" ht="10.5" customHeight="1">
      <c r="A26" s="49" t="s">
        <v>103</v>
      </c>
      <c r="B26" s="3">
        <v>185</v>
      </c>
      <c r="C26" s="3">
        <v>190</v>
      </c>
      <c r="E26" s="42" t="s">
        <v>81</v>
      </c>
      <c r="F26" s="43">
        <f>-0.00458*B23+0.00991*C23</f>
        <v>-0.06159999999999993</v>
      </c>
    </row>
    <row r="27" spans="1:6" s="3" customFormat="1" ht="10.5" customHeight="1">
      <c r="A27" s="49" t="s">
        <v>104</v>
      </c>
      <c r="B27" s="3">
        <v>85</v>
      </c>
      <c r="C27" s="3">
        <v>170</v>
      </c>
      <c r="E27" s="42" t="s">
        <v>82</v>
      </c>
      <c r="F27" s="43">
        <f>0.007703*C23-0.005446*B23+0.87197</f>
        <v>0.6354899999999999</v>
      </c>
    </row>
    <row r="28" spans="1:6" s="3" customFormat="1" ht="10.5" customHeight="1">
      <c r="A28" s="49" t="s">
        <v>87</v>
      </c>
      <c r="B28" s="3">
        <v>85</v>
      </c>
      <c r="C28" s="3">
        <v>190</v>
      </c>
      <c r="E28" s="42" t="s">
        <v>83</v>
      </c>
      <c r="F28" s="43">
        <f>-0.016*B23+0.014*C23</f>
        <v>-1.04</v>
      </c>
    </row>
    <row r="29" spans="1:6" s="3" customFormat="1" ht="10.5" customHeight="1">
      <c r="A29" s="49" t="s">
        <v>88</v>
      </c>
      <c r="B29" s="3">
        <v>135</v>
      </c>
      <c r="C29" s="3">
        <v>210</v>
      </c>
      <c r="E29" s="42" t="s">
        <v>84</v>
      </c>
      <c r="F29" s="43">
        <f>-6.3*B23/C23+5.4</f>
        <v>-10.35</v>
      </c>
    </row>
    <row r="30" spans="1:6" s="3" customFormat="1" ht="10.5" customHeight="1">
      <c r="A30" s="50" t="s">
        <v>105</v>
      </c>
      <c r="B30" s="3">
        <v>155</v>
      </c>
      <c r="C30" s="3">
        <v>420</v>
      </c>
      <c r="E30" s="42" t="s">
        <v>85</v>
      </c>
      <c r="F30" s="43">
        <f>(76.9*B23-10.2*C23)/(B23^2+C23^2)^0.5</f>
        <v>67.6116726302646</v>
      </c>
    </row>
    <row r="31" spans="1:6" s="3" customFormat="1" ht="10.5" customHeight="1" thickBot="1">
      <c r="A31" s="50" t="s">
        <v>106</v>
      </c>
      <c r="B31" s="3">
        <v>345</v>
      </c>
      <c r="C31" s="3">
        <v>340</v>
      </c>
      <c r="E31" s="45" t="s">
        <v>86</v>
      </c>
      <c r="F31" s="46">
        <f>((C23+B23)*C23)/(B23^2+C23^2)^0.5</f>
        <v>51.99469468957452</v>
      </c>
    </row>
    <row r="32" spans="1:3" s="3" customFormat="1" ht="10.5" customHeight="1" thickTop="1">
      <c r="A32" s="50" t="s">
        <v>107</v>
      </c>
      <c r="B32" s="3">
        <v>265</v>
      </c>
      <c r="C32" s="3">
        <v>420</v>
      </c>
    </row>
    <row r="33" spans="1:3" s="3" customFormat="1" ht="10.5" customHeight="1">
      <c r="A33" s="50" t="s">
        <v>108</v>
      </c>
      <c r="B33" s="3">
        <v>225</v>
      </c>
      <c r="C33" s="3">
        <v>340</v>
      </c>
    </row>
    <row r="34" spans="1:3" s="3" customFormat="1" ht="10.5" customHeight="1">
      <c r="A34" s="51" t="s">
        <v>109</v>
      </c>
      <c r="B34" s="3">
        <v>215</v>
      </c>
      <c r="C34" s="3">
        <v>115</v>
      </c>
    </row>
    <row r="35" spans="1:3" s="3" customFormat="1" ht="10.5" customHeight="1">
      <c r="A35" s="51" t="s">
        <v>110</v>
      </c>
      <c r="B35" s="3">
        <v>345</v>
      </c>
      <c r="C35" s="3">
        <v>140</v>
      </c>
    </row>
    <row r="36" spans="1:12" s="9" customFormat="1" ht="10.5" customHeight="1">
      <c r="A36" s="51" t="s">
        <v>111</v>
      </c>
      <c r="B36" s="3">
        <v>215</v>
      </c>
      <c r="C36" s="3">
        <v>165</v>
      </c>
      <c r="D36" s="44"/>
      <c r="E36" s="44"/>
      <c r="F36" s="44"/>
      <c r="G36" s="44"/>
      <c r="H36" s="44"/>
      <c r="I36" s="44"/>
      <c r="J36" s="44"/>
      <c r="K36" s="44"/>
      <c r="L36" s="44"/>
    </row>
    <row r="37" spans="1:12" s="9" customFormat="1" ht="10.5" customHeight="1">
      <c r="A37" s="51" t="s">
        <v>89</v>
      </c>
      <c r="B37" s="3">
        <v>295</v>
      </c>
      <c r="C37" s="3">
        <v>260</v>
      </c>
      <c r="D37" s="44"/>
      <c r="E37" s="44"/>
      <c r="F37" s="44"/>
      <c r="K37" s="44"/>
      <c r="L37" s="44"/>
    </row>
    <row r="38" spans="1:12" s="9" customFormat="1" ht="10.5" customHeight="1">
      <c r="A38" s="3"/>
      <c r="B38" s="3"/>
      <c r="C38" s="3"/>
      <c r="D38" s="44"/>
      <c r="E38" s="44"/>
      <c r="F38" s="44"/>
      <c r="K38" s="44"/>
      <c r="L38" s="44"/>
    </row>
    <row r="39" spans="4:12" s="9" customFormat="1" ht="10.5" customHeight="1">
      <c r="D39" s="44"/>
      <c r="E39" s="44"/>
      <c r="F39" s="44"/>
      <c r="K39" s="44"/>
      <c r="L39" s="44"/>
    </row>
    <row r="40" spans="4:12" s="9" customFormat="1" ht="10.5" customHeight="1">
      <c r="D40" s="44"/>
      <c r="E40" s="44"/>
      <c r="F40" s="44"/>
      <c r="K40" s="44"/>
      <c r="L40" s="44"/>
    </row>
    <row r="41" spans="4:12" s="9" customFormat="1" ht="10.5" customHeight="1">
      <c r="D41" s="44"/>
      <c r="E41" s="44"/>
      <c r="F41" s="44"/>
      <c r="K41" s="44"/>
      <c r="L41" s="44"/>
    </row>
    <row r="42" spans="4:12" s="9" customFormat="1" ht="10.5" customHeight="1">
      <c r="D42" s="44"/>
      <c r="E42" s="44"/>
      <c r="F42" s="44"/>
      <c r="K42" s="44"/>
      <c r="L42" s="44"/>
    </row>
    <row r="43" spans="1:12" s="9" customFormat="1" ht="10.5" customHeight="1">
      <c r="A43" s="3"/>
      <c r="B43" s="3"/>
      <c r="C43" s="3"/>
      <c r="D43" s="44"/>
      <c r="E43" s="44"/>
      <c r="F43" s="44"/>
      <c r="K43" s="44"/>
      <c r="L43" s="44"/>
    </row>
    <row r="44" spans="1:12" s="9" customFormat="1" ht="10.5" customHeight="1">
      <c r="A44" s="3"/>
      <c r="B44" s="3"/>
      <c r="C44" s="3"/>
      <c r="D44" s="44"/>
      <c r="E44" s="44"/>
      <c r="F44" s="44"/>
      <c r="K44" s="44"/>
      <c r="L44" s="44"/>
    </row>
    <row r="45" spans="4:12" s="9" customFormat="1" ht="10.5" customHeight="1">
      <c r="D45" s="44"/>
      <c r="E45" s="44"/>
      <c r="F45" s="44"/>
      <c r="K45" s="44"/>
      <c r="L45" s="44"/>
    </row>
    <row r="46" spans="4:12" s="9" customFormat="1" ht="10.5" customHeight="1">
      <c r="D46" s="44"/>
      <c r="E46" s="44"/>
      <c r="F46" s="44"/>
      <c r="K46" s="44"/>
      <c r="L46" s="44"/>
    </row>
    <row r="47" spans="4:12" s="9" customFormat="1" ht="10.5" customHeight="1">
      <c r="D47" s="44"/>
      <c r="E47" s="44"/>
      <c r="F47" s="44"/>
      <c r="K47" s="44"/>
      <c r="L47" s="44"/>
    </row>
    <row r="48" spans="4:12" s="9" customFormat="1" ht="10.5" customHeight="1">
      <c r="D48" s="44"/>
      <c r="E48" s="44"/>
      <c r="F48" s="44"/>
      <c r="K48" s="44"/>
      <c r="L48" s="44"/>
    </row>
    <row r="49" spans="4:12" s="9" customFormat="1" ht="10.5" customHeight="1">
      <c r="D49" s="44"/>
      <c r="E49" s="44"/>
      <c r="F49" s="44"/>
      <c r="K49" s="44"/>
      <c r="L49" s="44"/>
    </row>
    <row r="50" spans="4:12" s="9" customFormat="1" ht="10.5" customHeight="1">
      <c r="D50" s="44"/>
      <c r="E50" s="44"/>
      <c r="F50" s="44"/>
      <c r="K50" s="44"/>
      <c r="L50" s="44"/>
    </row>
    <row r="51" spans="1:12" s="9" customFormat="1" ht="10.5" customHeight="1">
      <c r="A51" s="44"/>
      <c r="B51" s="44"/>
      <c r="C51" s="44"/>
      <c r="D51" s="44"/>
      <c r="E51" s="44"/>
      <c r="F51" s="44"/>
      <c r="K51" s="44"/>
      <c r="L51" s="44"/>
    </row>
    <row r="52" spans="1:12" s="9" customFormat="1" ht="10.5" customHeight="1">
      <c r="A52" s="44"/>
      <c r="B52" s="44"/>
      <c r="C52" s="44"/>
      <c r="D52" s="44"/>
      <c r="E52" s="44"/>
      <c r="F52" s="44"/>
      <c r="K52" s="44"/>
      <c r="L52" s="44"/>
    </row>
    <row r="53" spans="1:12" s="9" customFormat="1" ht="10.5" customHeight="1">
      <c r="A53" s="44"/>
      <c r="B53" s="44"/>
      <c r="C53" s="44"/>
      <c r="D53" s="44"/>
      <c r="E53" s="44"/>
      <c r="F53" s="44"/>
      <c r="K53" s="44"/>
      <c r="L53" s="44"/>
    </row>
    <row r="54" spans="1:12" s="9" customFormat="1" ht="10.5" customHeight="1">
      <c r="A54" s="44"/>
      <c r="B54" s="44"/>
      <c r="C54" s="44"/>
      <c r="D54" s="44"/>
      <c r="E54" s="44"/>
      <c r="F54" s="44"/>
      <c r="K54" s="44"/>
      <c r="L54" s="44"/>
    </row>
    <row r="55" spans="1:12" s="9" customFormat="1" ht="10.5" customHeight="1">
      <c r="A55" s="44"/>
      <c r="B55" s="44"/>
      <c r="C55" s="44"/>
      <c r="D55" s="44"/>
      <c r="E55" s="44"/>
      <c r="F55" s="44"/>
      <c r="K55" s="44"/>
      <c r="L55" s="44"/>
    </row>
    <row r="56" spans="1:6" s="9" customFormat="1" ht="10.5" customHeight="1">
      <c r="A56" s="44"/>
      <c r="B56" s="44"/>
      <c r="C56" s="44"/>
      <c r="D56" s="44"/>
      <c r="E56" s="44"/>
      <c r="F56" s="44"/>
    </row>
    <row r="57" spans="1:6" s="9" customFormat="1" ht="10.5" customHeight="1">
      <c r="A57" s="44"/>
      <c r="B57" s="44"/>
      <c r="C57" s="44"/>
      <c r="D57" s="44"/>
      <c r="E57" s="44"/>
      <c r="F57" s="44"/>
    </row>
    <row r="58" spans="1:6" s="9" customFormat="1" ht="10.5" customHeight="1">
      <c r="A58" s="44"/>
      <c r="B58" s="44"/>
      <c r="C58" s="44"/>
      <c r="D58" s="44"/>
      <c r="E58" s="44"/>
      <c r="F58" s="44"/>
    </row>
    <row r="59" spans="1:6" s="9" customFormat="1" ht="10.5" customHeight="1">
      <c r="A59" s="44"/>
      <c r="B59" s="44"/>
      <c r="C59" s="44"/>
      <c r="D59" s="44"/>
      <c r="E59" s="44"/>
      <c r="F59" s="44"/>
    </row>
    <row r="60" spans="1:6" s="9" customFormat="1" ht="13.5" customHeight="1">
      <c r="A60" s="44"/>
      <c r="B60" s="44"/>
      <c r="C60" s="44"/>
      <c r="D60" s="44"/>
      <c r="E60" s="44"/>
      <c r="F60" s="44"/>
    </row>
    <row r="61" spans="1:18" s="9" customFormat="1" ht="1.5" customHeight="1">
      <c r="A61" s="44"/>
      <c r="B61" s="90" t="s">
        <v>199</v>
      </c>
      <c r="C61" s="91" t="s">
        <v>200</v>
      </c>
      <c r="D61" s="44"/>
      <c r="E61" s="91" t="s">
        <v>201</v>
      </c>
      <c r="F61" s="44"/>
      <c r="G61" s="91"/>
      <c r="Q61" s="47">
        <v>295</v>
      </c>
      <c r="R61" s="47">
        <v>720</v>
      </c>
    </row>
    <row r="62" spans="1:18" s="9" customFormat="1" ht="1.5" customHeight="1">
      <c r="A62" s="44">
        <v>20</v>
      </c>
      <c r="B62" s="44">
        <f>A62</f>
        <v>20</v>
      </c>
      <c r="C62" s="44">
        <f>1.636*A62</f>
        <v>32.72</v>
      </c>
      <c r="D62" s="44">
        <f>0.5625*A62</f>
        <v>11.25</v>
      </c>
      <c r="E62" s="44"/>
      <c r="F62" s="44"/>
      <c r="G62" s="91"/>
      <c r="Q62" s="47">
        <v>310</v>
      </c>
      <c r="R62" s="47">
        <v>700</v>
      </c>
    </row>
    <row r="63" spans="1:18" s="9" customFormat="1" ht="1.5" customHeight="1">
      <c r="A63" s="44">
        <v>40</v>
      </c>
      <c r="B63" s="44">
        <f aca="true" t="shared" si="0" ref="B63:B110">A63</f>
        <v>40</v>
      </c>
      <c r="C63" s="44">
        <f aca="true" t="shared" si="1" ref="C63:C91">1.636*A63</f>
        <v>65.44</v>
      </c>
      <c r="D63" s="44">
        <f aca="true" t="shared" si="2" ref="D63:D111">0.5625*A63</f>
        <v>22.5</v>
      </c>
      <c r="E63" s="44"/>
      <c r="F63" s="44"/>
      <c r="G63" s="91"/>
      <c r="Q63" s="47">
        <v>326</v>
      </c>
      <c r="R63" s="47">
        <v>680</v>
      </c>
    </row>
    <row r="64" spans="1:18" s="9" customFormat="1" ht="1.5" customHeight="1">
      <c r="A64" s="44">
        <v>60</v>
      </c>
      <c r="B64" s="44">
        <f t="shared" si="0"/>
        <v>60</v>
      </c>
      <c r="C64" s="44">
        <f t="shared" si="1"/>
        <v>98.16</v>
      </c>
      <c r="D64" s="44">
        <f t="shared" si="2"/>
        <v>33.75</v>
      </c>
      <c r="E64" s="44"/>
      <c r="F64" s="44"/>
      <c r="G64" s="91"/>
      <c r="Q64" s="47">
        <v>340</v>
      </c>
      <c r="R64" s="47">
        <v>660</v>
      </c>
    </row>
    <row r="65" spans="1:18" s="9" customFormat="1" ht="1.5" customHeight="1">
      <c r="A65" s="44">
        <v>80</v>
      </c>
      <c r="B65" s="44">
        <f t="shared" si="0"/>
        <v>80</v>
      </c>
      <c r="C65" s="44">
        <f t="shared" si="1"/>
        <v>130.88</v>
      </c>
      <c r="D65" s="44">
        <f t="shared" si="2"/>
        <v>45</v>
      </c>
      <c r="E65" s="44"/>
      <c r="F65" s="44"/>
      <c r="Q65" s="47">
        <v>356</v>
      </c>
      <c r="R65" s="47">
        <v>640</v>
      </c>
    </row>
    <row r="66" spans="1:18" s="9" customFormat="1" ht="1.5" customHeight="1">
      <c r="A66" s="44">
        <v>100</v>
      </c>
      <c r="B66" s="44">
        <f t="shared" si="0"/>
        <v>100</v>
      </c>
      <c r="C66" s="44">
        <f t="shared" si="1"/>
        <v>163.6</v>
      </c>
      <c r="D66" s="44">
        <f t="shared" si="2"/>
        <v>56.25</v>
      </c>
      <c r="E66" s="44"/>
      <c r="F66" s="44"/>
      <c r="Q66" s="47">
        <v>373</v>
      </c>
      <c r="R66" s="47">
        <v>620</v>
      </c>
    </row>
    <row r="67" spans="1:18" s="9" customFormat="1" ht="1.5" customHeight="1">
      <c r="A67" s="44">
        <v>120</v>
      </c>
      <c r="B67" s="44">
        <f t="shared" si="0"/>
        <v>120</v>
      </c>
      <c r="C67" s="44">
        <f t="shared" si="1"/>
        <v>196.32</v>
      </c>
      <c r="D67" s="44">
        <f t="shared" si="2"/>
        <v>67.5</v>
      </c>
      <c r="E67" s="44"/>
      <c r="F67" s="44"/>
      <c r="G67" s="91"/>
      <c r="Q67" s="47">
        <v>390</v>
      </c>
      <c r="R67" s="47">
        <v>600</v>
      </c>
    </row>
    <row r="68" spans="1:18" s="9" customFormat="1" ht="1.5" customHeight="1">
      <c r="A68" s="44">
        <v>140</v>
      </c>
      <c r="B68" s="44">
        <f t="shared" si="0"/>
        <v>140</v>
      </c>
      <c r="C68" s="44">
        <f t="shared" si="1"/>
        <v>229.04</v>
      </c>
      <c r="D68" s="44">
        <f t="shared" si="2"/>
        <v>78.75</v>
      </c>
      <c r="E68" s="44"/>
      <c r="F68" s="44"/>
      <c r="Q68" s="47">
        <v>407</v>
      </c>
      <c r="R68" s="47">
        <v>580</v>
      </c>
    </row>
    <row r="69" spans="1:18" s="9" customFormat="1" ht="1.5" customHeight="1">
      <c r="A69" s="44">
        <v>160</v>
      </c>
      <c r="B69" s="44">
        <f t="shared" si="0"/>
        <v>160</v>
      </c>
      <c r="C69" s="44">
        <f t="shared" si="1"/>
        <v>261.76</v>
      </c>
      <c r="D69" s="44">
        <f t="shared" si="2"/>
        <v>90</v>
      </c>
      <c r="E69" s="44"/>
      <c r="F69" s="44"/>
      <c r="Q69" s="47">
        <v>420</v>
      </c>
      <c r="R69" s="47">
        <v>560</v>
      </c>
    </row>
    <row r="70" spans="1:18" s="9" customFormat="1" ht="1.5" customHeight="1">
      <c r="A70" s="44">
        <v>180</v>
      </c>
      <c r="B70" s="44">
        <f t="shared" si="0"/>
        <v>180</v>
      </c>
      <c r="C70" s="44">
        <f t="shared" si="1"/>
        <v>294.47999999999996</v>
      </c>
      <c r="D70" s="44">
        <f t="shared" si="2"/>
        <v>101.25</v>
      </c>
      <c r="F70" s="44"/>
      <c r="Q70" s="47">
        <v>438</v>
      </c>
      <c r="R70" s="47">
        <v>540</v>
      </c>
    </row>
    <row r="71" spans="1:18" s="9" customFormat="1" ht="1.5" customHeight="1">
      <c r="A71" s="44">
        <v>200</v>
      </c>
      <c r="B71" s="44">
        <f t="shared" si="0"/>
        <v>200</v>
      </c>
      <c r="C71" s="44">
        <f t="shared" si="1"/>
        <v>327.2</v>
      </c>
      <c r="D71" s="44">
        <f t="shared" si="2"/>
        <v>112.5</v>
      </c>
      <c r="F71" s="44"/>
      <c r="Q71" s="47">
        <v>458</v>
      </c>
      <c r="R71" s="47">
        <v>520</v>
      </c>
    </row>
    <row r="72" spans="1:18" s="9" customFormat="1" ht="1.5" customHeight="1">
      <c r="A72" s="44">
        <v>220</v>
      </c>
      <c r="B72" s="44">
        <f t="shared" si="0"/>
        <v>220</v>
      </c>
      <c r="C72" s="44">
        <f t="shared" si="1"/>
        <v>359.91999999999996</v>
      </c>
      <c r="D72" s="44">
        <f t="shared" si="2"/>
        <v>123.75</v>
      </c>
      <c r="F72" s="44"/>
      <c r="Q72" s="47">
        <v>475</v>
      </c>
      <c r="R72" s="47">
        <v>500</v>
      </c>
    </row>
    <row r="73" spans="1:18" s="9" customFormat="1" ht="1.5" customHeight="1">
      <c r="A73" s="44">
        <v>240</v>
      </c>
      <c r="B73" s="44">
        <f t="shared" si="0"/>
        <v>240</v>
      </c>
      <c r="C73" s="44">
        <f t="shared" si="1"/>
        <v>392.64</v>
      </c>
      <c r="D73" s="44">
        <f t="shared" si="2"/>
        <v>135</v>
      </c>
      <c r="F73" s="44"/>
      <c r="Q73" s="47">
        <v>495</v>
      </c>
      <c r="R73" s="47">
        <v>480</v>
      </c>
    </row>
    <row r="74" spans="1:18" s="9" customFormat="1" ht="1.5" customHeight="1">
      <c r="A74" s="44">
        <v>260</v>
      </c>
      <c r="B74" s="44">
        <f t="shared" si="0"/>
        <v>260</v>
      </c>
      <c r="C74" s="44">
        <f>1.636*A74</f>
        <v>425.35999999999996</v>
      </c>
      <c r="D74" s="44">
        <f t="shared" si="2"/>
        <v>146.25</v>
      </c>
      <c r="F74" s="44"/>
      <c r="Q74" s="47">
        <v>512</v>
      </c>
      <c r="R74" s="47">
        <v>460</v>
      </c>
    </row>
    <row r="75" spans="1:18" s="9" customFormat="1" ht="1.5" customHeight="1">
      <c r="A75" s="44">
        <v>280</v>
      </c>
      <c r="B75" s="44">
        <f t="shared" si="0"/>
        <v>280</v>
      </c>
      <c r="C75" s="44">
        <f t="shared" si="1"/>
        <v>458.08</v>
      </c>
      <c r="D75" s="44">
        <f t="shared" si="2"/>
        <v>157.5</v>
      </c>
      <c r="F75" s="44"/>
      <c r="Q75" s="47">
        <v>531</v>
      </c>
      <c r="R75" s="47">
        <v>440</v>
      </c>
    </row>
    <row r="76" spans="1:18" s="9" customFormat="1" ht="1.5" customHeight="1">
      <c r="A76" s="44">
        <v>300</v>
      </c>
      <c r="B76" s="44">
        <f t="shared" si="0"/>
        <v>300</v>
      </c>
      <c r="C76" s="44">
        <f t="shared" si="1"/>
        <v>490.79999999999995</v>
      </c>
      <c r="D76" s="44">
        <f t="shared" si="2"/>
        <v>168.75</v>
      </c>
      <c r="F76" s="44"/>
      <c r="Q76" s="47">
        <v>553</v>
      </c>
      <c r="R76" s="47">
        <v>420</v>
      </c>
    </row>
    <row r="77" spans="1:18" s="9" customFormat="1" ht="1.5" customHeight="1">
      <c r="A77" s="44">
        <v>320</v>
      </c>
      <c r="B77" s="44">
        <f t="shared" si="0"/>
        <v>320</v>
      </c>
      <c r="C77" s="44">
        <f t="shared" si="1"/>
        <v>523.52</v>
      </c>
      <c r="D77" s="44">
        <f t="shared" si="2"/>
        <v>180</v>
      </c>
      <c r="F77" s="44"/>
      <c r="Q77" s="47">
        <v>575</v>
      </c>
      <c r="R77" s="47">
        <v>400</v>
      </c>
    </row>
    <row r="78" spans="1:18" s="9" customFormat="1" ht="1.5" customHeight="1">
      <c r="A78" s="44">
        <v>340</v>
      </c>
      <c r="B78" s="44">
        <f t="shared" si="0"/>
        <v>340</v>
      </c>
      <c r="C78" s="44">
        <f t="shared" si="1"/>
        <v>556.24</v>
      </c>
      <c r="D78" s="44">
        <f t="shared" si="2"/>
        <v>191.25</v>
      </c>
      <c r="F78" s="44"/>
      <c r="Q78" s="47">
        <v>596</v>
      </c>
      <c r="R78" s="47">
        <v>380</v>
      </c>
    </row>
    <row r="79" spans="1:18" s="9" customFormat="1" ht="1.5" customHeight="1">
      <c r="A79" s="44">
        <v>360</v>
      </c>
      <c r="B79" s="44">
        <f t="shared" si="0"/>
        <v>360</v>
      </c>
      <c r="C79" s="44">
        <f t="shared" si="1"/>
        <v>588.9599999999999</v>
      </c>
      <c r="D79" s="44">
        <f t="shared" si="2"/>
        <v>202.5</v>
      </c>
      <c r="F79" s="44"/>
      <c r="Q79" s="47">
        <v>618</v>
      </c>
      <c r="R79" s="47">
        <v>360</v>
      </c>
    </row>
    <row r="80" spans="1:18" s="9" customFormat="1" ht="1.5" customHeight="1">
      <c r="A80" s="44">
        <v>380</v>
      </c>
      <c r="B80" s="44">
        <f t="shared" si="0"/>
        <v>380</v>
      </c>
      <c r="C80" s="44">
        <f t="shared" si="1"/>
        <v>621.68</v>
      </c>
      <c r="D80" s="44">
        <f t="shared" si="2"/>
        <v>213.75</v>
      </c>
      <c r="F80" s="44"/>
      <c r="Q80" s="47">
        <v>640</v>
      </c>
      <c r="R80" s="47">
        <v>340</v>
      </c>
    </row>
    <row r="81" spans="1:18" s="9" customFormat="1" ht="1.5" customHeight="1">
      <c r="A81" s="44">
        <v>400</v>
      </c>
      <c r="B81" s="44">
        <f t="shared" si="0"/>
        <v>400</v>
      </c>
      <c r="C81" s="44">
        <f t="shared" si="1"/>
        <v>654.4</v>
      </c>
      <c r="D81" s="44">
        <f t="shared" si="2"/>
        <v>225</v>
      </c>
      <c r="F81" s="44"/>
      <c r="Q81" s="47">
        <v>666</v>
      </c>
      <c r="R81" s="47">
        <v>320</v>
      </c>
    </row>
    <row r="82" spans="1:18" s="9" customFormat="1" ht="1.5" customHeight="1">
      <c r="A82" s="44">
        <v>420</v>
      </c>
      <c r="B82" s="44">
        <f t="shared" si="0"/>
        <v>420</v>
      </c>
      <c r="C82" s="44">
        <f t="shared" si="1"/>
        <v>687.12</v>
      </c>
      <c r="D82" s="44">
        <f t="shared" si="2"/>
        <v>236.25</v>
      </c>
      <c r="F82" s="44"/>
      <c r="Q82" s="47">
        <v>691</v>
      </c>
      <c r="R82" s="47">
        <v>300</v>
      </c>
    </row>
    <row r="83" spans="1:18" s="9" customFormat="1" ht="1.5" customHeight="1">
      <c r="A83" s="44">
        <v>440</v>
      </c>
      <c r="B83" s="44">
        <f t="shared" si="0"/>
        <v>440</v>
      </c>
      <c r="C83" s="44">
        <f t="shared" si="1"/>
        <v>719.8399999999999</v>
      </c>
      <c r="D83" s="44">
        <f t="shared" si="2"/>
        <v>247.5</v>
      </c>
      <c r="F83" s="44"/>
      <c r="Q83" s="47">
        <v>716</v>
      </c>
      <c r="R83" s="47">
        <v>280</v>
      </c>
    </row>
    <row r="84" spans="1:18" s="9" customFormat="1" ht="1.5" customHeight="1">
      <c r="A84" s="44">
        <v>460</v>
      </c>
      <c r="B84" s="44">
        <f t="shared" si="0"/>
        <v>460</v>
      </c>
      <c r="C84" s="44">
        <f t="shared" si="1"/>
        <v>752.56</v>
      </c>
      <c r="D84" s="44">
        <f t="shared" si="2"/>
        <v>258.75</v>
      </c>
      <c r="F84" s="44"/>
      <c r="Q84" s="47">
        <v>740</v>
      </c>
      <c r="R84" s="47">
        <v>260</v>
      </c>
    </row>
    <row r="85" spans="1:18" s="9" customFormat="1" ht="1.5" customHeight="1">
      <c r="A85" s="44">
        <v>480</v>
      </c>
      <c r="B85" s="44">
        <f t="shared" si="0"/>
        <v>480</v>
      </c>
      <c r="C85" s="44">
        <f>1.636*A85</f>
        <v>785.28</v>
      </c>
      <c r="D85" s="44">
        <f t="shared" si="2"/>
        <v>270</v>
      </c>
      <c r="F85" s="44"/>
      <c r="Q85" s="47">
        <v>767</v>
      </c>
      <c r="R85" s="47">
        <v>240</v>
      </c>
    </row>
    <row r="86" spans="1:18" s="9" customFormat="1" ht="1.5" customHeight="1">
      <c r="A86" s="44">
        <v>500</v>
      </c>
      <c r="B86" s="44">
        <f t="shared" si="0"/>
        <v>500</v>
      </c>
      <c r="C86" s="44">
        <f t="shared" si="1"/>
        <v>818</v>
      </c>
      <c r="D86" s="44">
        <f t="shared" si="2"/>
        <v>281.25</v>
      </c>
      <c r="F86" s="44"/>
      <c r="Q86" s="47">
        <v>793</v>
      </c>
      <c r="R86" s="47">
        <v>220</v>
      </c>
    </row>
    <row r="87" spans="1:18" s="9" customFormat="1" ht="1.5" customHeight="1">
      <c r="A87" s="44">
        <v>520</v>
      </c>
      <c r="B87" s="44">
        <f t="shared" si="0"/>
        <v>520</v>
      </c>
      <c r="C87" s="44">
        <f t="shared" si="1"/>
        <v>850.7199999999999</v>
      </c>
      <c r="D87" s="44">
        <f t="shared" si="2"/>
        <v>292.5</v>
      </c>
      <c r="F87" s="44"/>
      <c r="Q87" s="47">
        <v>820</v>
      </c>
      <c r="R87" s="47">
        <v>200</v>
      </c>
    </row>
    <row r="88" spans="1:18" s="9" customFormat="1" ht="1.5" customHeight="1">
      <c r="A88" s="44">
        <v>540</v>
      </c>
      <c r="B88" s="44">
        <f t="shared" si="0"/>
        <v>540</v>
      </c>
      <c r="C88" s="44">
        <f t="shared" si="1"/>
        <v>883.4399999999999</v>
      </c>
      <c r="D88" s="44">
        <f t="shared" si="2"/>
        <v>303.75</v>
      </c>
      <c r="F88" s="44"/>
      <c r="Q88" s="47">
        <v>850</v>
      </c>
      <c r="R88" s="47">
        <v>180</v>
      </c>
    </row>
    <row r="89" spans="1:18" s="9" customFormat="1" ht="1.5" customHeight="1">
      <c r="A89" s="44">
        <v>560</v>
      </c>
      <c r="B89" s="44">
        <f t="shared" si="0"/>
        <v>560</v>
      </c>
      <c r="C89" s="44">
        <f t="shared" si="1"/>
        <v>916.16</v>
      </c>
      <c r="D89" s="44">
        <f t="shared" si="2"/>
        <v>315</v>
      </c>
      <c r="F89" s="44"/>
      <c r="Q89" s="47">
        <v>880</v>
      </c>
      <c r="R89" s="47">
        <v>160</v>
      </c>
    </row>
    <row r="90" spans="1:18" ht="1.5" customHeight="1">
      <c r="A90" s="44">
        <v>580</v>
      </c>
      <c r="B90" s="44">
        <f t="shared" si="0"/>
        <v>580</v>
      </c>
      <c r="C90" s="44">
        <f t="shared" si="1"/>
        <v>948.88</v>
      </c>
      <c r="D90" s="44">
        <f t="shared" si="2"/>
        <v>326.25</v>
      </c>
      <c r="Q90" s="47">
        <v>913</v>
      </c>
      <c r="R90" s="47">
        <v>140</v>
      </c>
    </row>
    <row r="91" spans="1:18" ht="1.5" customHeight="1">
      <c r="A91" s="44">
        <v>600</v>
      </c>
      <c r="B91" s="44">
        <f t="shared" si="0"/>
        <v>600</v>
      </c>
      <c r="C91" s="44">
        <f t="shared" si="1"/>
        <v>981.5999999999999</v>
      </c>
      <c r="D91" s="44">
        <f t="shared" si="2"/>
        <v>337.5</v>
      </c>
      <c r="Q91" s="47">
        <v>947</v>
      </c>
      <c r="R91" s="47">
        <v>120</v>
      </c>
    </row>
    <row r="92" spans="1:18" ht="1.5" customHeight="1">
      <c r="A92" s="44">
        <v>620</v>
      </c>
      <c r="B92" s="44">
        <f t="shared" si="0"/>
        <v>620</v>
      </c>
      <c r="D92" s="44">
        <f t="shared" si="2"/>
        <v>348.75</v>
      </c>
      <c r="Q92" s="47">
        <v>980</v>
      </c>
      <c r="R92" s="47">
        <v>100</v>
      </c>
    </row>
    <row r="93" spans="1:18" ht="1.5" customHeight="1">
      <c r="A93" s="44">
        <v>640</v>
      </c>
      <c r="B93" s="44">
        <f t="shared" si="0"/>
        <v>640</v>
      </c>
      <c r="D93" s="44">
        <f t="shared" si="2"/>
        <v>360</v>
      </c>
      <c r="Q93" s="47">
        <v>1016</v>
      </c>
      <c r="R93" s="47">
        <v>80</v>
      </c>
    </row>
    <row r="94" spans="1:18" ht="1.5" customHeight="1">
      <c r="A94" s="44">
        <v>660</v>
      </c>
      <c r="B94" s="44">
        <f t="shared" si="0"/>
        <v>660</v>
      </c>
      <c r="D94" s="44">
        <f t="shared" si="2"/>
        <v>371.25</v>
      </c>
      <c r="Q94" s="47">
        <v>1040</v>
      </c>
      <c r="R94" s="47">
        <v>68</v>
      </c>
    </row>
    <row r="95" spans="1:18" ht="1.5" customHeight="1">
      <c r="A95" s="44">
        <v>680</v>
      </c>
      <c r="B95" s="44">
        <f t="shared" si="0"/>
        <v>680</v>
      </c>
      <c r="D95" s="44">
        <f t="shared" si="2"/>
        <v>382.5</v>
      </c>
      <c r="Q95" s="47">
        <v>100</v>
      </c>
      <c r="R95" s="47">
        <v>504</v>
      </c>
    </row>
    <row r="96" spans="1:18" ht="1.5" customHeight="1">
      <c r="A96" s="44">
        <v>700</v>
      </c>
      <c r="B96" s="44">
        <f t="shared" si="0"/>
        <v>700</v>
      </c>
      <c r="D96" s="44">
        <f t="shared" si="2"/>
        <v>393.75</v>
      </c>
      <c r="Q96" s="47">
        <v>120</v>
      </c>
      <c r="R96" s="47">
        <v>502</v>
      </c>
    </row>
    <row r="97" spans="1:18" ht="1.5" customHeight="1">
      <c r="A97" s="44">
        <v>720</v>
      </c>
      <c r="B97" s="44">
        <f t="shared" si="0"/>
        <v>720</v>
      </c>
      <c r="D97" s="44">
        <f t="shared" si="2"/>
        <v>405</v>
      </c>
      <c r="Q97" s="47">
        <v>140</v>
      </c>
      <c r="R97" s="47">
        <v>494</v>
      </c>
    </row>
    <row r="98" spans="1:18" ht="1.5" customHeight="1">
      <c r="A98" s="44">
        <v>740</v>
      </c>
      <c r="B98" s="44">
        <f t="shared" si="0"/>
        <v>740</v>
      </c>
      <c r="D98" s="44">
        <f t="shared" si="2"/>
        <v>416.25</v>
      </c>
      <c r="Q98" s="47">
        <v>160</v>
      </c>
      <c r="R98" s="47">
        <v>482</v>
      </c>
    </row>
    <row r="99" spans="1:18" ht="1.5" customHeight="1">
      <c r="A99" s="44">
        <v>760</v>
      </c>
      <c r="B99" s="44">
        <f t="shared" si="0"/>
        <v>760</v>
      </c>
      <c r="D99" s="44">
        <f t="shared" si="2"/>
        <v>427.5</v>
      </c>
      <c r="Q99" s="47">
        <v>180</v>
      </c>
      <c r="R99" s="47">
        <v>469</v>
      </c>
    </row>
    <row r="100" spans="1:18" ht="1.5" customHeight="1">
      <c r="A100" s="44">
        <v>780</v>
      </c>
      <c r="B100" s="44">
        <f t="shared" si="0"/>
        <v>780</v>
      </c>
      <c r="D100" s="44">
        <f t="shared" si="2"/>
        <v>438.75</v>
      </c>
      <c r="Q100" s="47">
        <v>200</v>
      </c>
      <c r="R100" s="47">
        <v>456</v>
      </c>
    </row>
    <row r="101" spans="1:18" ht="1.5" customHeight="1">
      <c r="A101" s="44">
        <v>800</v>
      </c>
      <c r="B101" s="44">
        <f t="shared" si="0"/>
        <v>800</v>
      </c>
      <c r="D101" s="44">
        <f t="shared" si="2"/>
        <v>450</v>
      </c>
      <c r="Q101" s="47">
        <v>220</v>
      </c>
      <c r="R101" s="47">
        <v>438</v>
      </c>
    </row>
    <row r="102" spans="1:18" ht="1.5" customHeight="1">
      <c r="A102" s="44">
        <v>820</v>
      </c>
      <c r="B102" s="44">
        <f t="shared" si="0"/>
        <v>820</v>
      </c>
      <c r="D102" s="44">
        <f t="shared" si="2"/>
        <v>461.25</v>
      </c>
      <c r="Q102" s="47">
        <v>240</v>
      </c>
      <c r="R102" s="47">
        <v>423</v>
      </c>
    </row>
    <row r="103" spans="1:18" ht="1.5" customHeight="1">
      <c r="A103" s="44">
        <v>840</v>
      </c>
      <c r="B103" s="44">
        <f t="shared" si="0"/>
        <v>840</v>
      </c>
      <c r="D103" s="44">
        <f t="shared" si="2"/>
        <v>472.5</v>
      </c>
      <c r="Q103" s="47">
        <v>260</v>
      </c>
      <c r="R103" s="47">
        <v>406</v>
      </c>
    </row>
    <row r="104" spans="1:18" ht="1.5" customHeight="1">
      <c r="A104" s="44">
        <v>860</v>
      </c>
      <c r="B104" s="44">
        <f t="shared" si="0"/>
        <v>860</v>
      </c>
      <c r="D104" s="44">
        <f t="shared" si="2"/>
        <v>483.75</v>
      </c>
      <c r="Q104" s="47">
        <v>280</v>
      </c>
      <c r="R104" s="47">
        <v>387</v>
      </c>
    </row>
    <row r="105" spans="1:18" ht="1.5" customHeight="1">
      <c r="A105" s="44">
        <v>880</v>
      </c>
      <c r="B105" s="44">
        <f t="shared" si="0"/>
        <v>880</v>
      </c>
      <c r="D105" s="44">
        <f t="shared" si="2"/>
        <v>495</v>
      </c>
      <c r="Q105" s="47">
        <v>300</v>
      </c>
      <c r="R105" s="47">
        <v>367</v>
      </c>
    </row>
    <row r="106" spans="1:18" ht="1.5" customHeight="1">
      <c r="A106" s="44">
        <v>900</v>
      </c>
      <c r="B106" s="44">
        <f t="shared" si="0"/>
        <v>900</v>
      </c>
      <c r="D106" s="44">
        <f t="shared" si="2"/>
        <v>506.25</v>
      </c>
      <c r="Q106" s="47">
        <v>320</v>
      </c>
      <c r="R106" s="47">
        <v>351</v>
      </c>
    </row>
    <row r="107" spans="1:18" ht="1.5" customHeight="1">
      <c r="A107" s="44">
        <v>920</v>
      </c>
      <c r="B107" s="44">
        <f t="shared" si="0"/>
        <v>920</v>
      </c>
      <c r="D107" s="44">
        <f t="shared" si="2"/>
        <v>517.5</v>
      </c>
      <c r="Q107" s="47">
        <v>340</v>
      </c>
      <c r="R107" s="47">
        <v>331</v>
      </c>
    </row>
    <row r="108" spans="1:18" ht="1.5" customHeight="1">
      <c r="A108" s="44">
        <v>940</v>
      </c>
      <c r="B108" s="44">
        <f t="shared" si="0"/>
        <v>940</v>
      </c>
      <c r="D108" s="44">
        <f t="shared" si="2"/>
        <v>528.75</v>
      </c>
      <c r="Q108" s="47">
        <v>360</v>
      </c>
      <c r="R108" s="47">
        <v>315</v>
      </c>
    </row>
    <row r="109" spans="1:18" ht="1.5" customHeight="1">
      <c r="A109" s="44">
        <v>960</v>
      </c>
      <c r="B109" s="44">
        <f t="shared" si="0"/>
        <v>960</v>
      </c>
      <c r="D109" s="44">
        <f t="shared" si="2"/>
        <v>540</v>
      </c>
      <c r="Q109" s="47">
        <v>380</v>
      </c>
      <c r="R109" s="47">
        <v>300</v>
      </c>
    </row>
    <row r="110" spans="1:18" ht="1.5" customHeight="1">
      <c r="A110" s="44">
        <v>980</v>
      </c>
      <c r="B110" s="44">
        <f t="shared" si="0"/>
        <v>980</v>
      </c>
      <c r="D110" s="44">
        <f t="shared" si="2"/>
        <v>551.25</v>
      </c>
      <c r="Q110" s="47">
        <v>400</v>
      </c>
      <c r="R110" s="47">
        <v>284</v>
      </c>
    </row>
    <row r="111" spans="1:18" ht="1.5" customHeight="1">
      <c r="A111" s="44">
        <v>1000</v>
      </c>
      <c r="D111" s="44">
        <f t="shared" si="2"/>
        <v>562.5</v>
      </c>
      <c r="Q111" s="47">
        <v>420</v>
      </c>
      <c r="R111" s="47">
        <v>270</v>
      </c>
    </row>
    <row r="112" spans="17:18" ht="1.5" customHeight="1">
      <c r="Q112" s="47">
        <v>440</v>
      </c>
      <c r="R112" s="47">
        <v>255</v>
      </c>
    </row>
    <row r="113" spans="17:18" ht="1.5" customHeight="1">
      <c r="Q113" s="47">
        <v>460</v>
      </c>
      <c r="R113" s="47">
        <v>240</v>
      </c>
    </row>
    <row r="114" spans="17:18" ht="1.5" customHeight="1">
      <c r="Q114" s="47">
        <v>480</v>
      </c>
      <c r="R114" s="47">
        <v>227</v>
      </c>
    </row>
    <row r="115" spans="17:18" ht="1.5" customHeight="1">
      <c r="Q115" s="47">
        <v>500</v>
      </c>
      <c r="R115" s="47">
        <v>213</v>
      </c>
    </row>
    <row r="116" spans="17:18" ht="1.5" customHeight="1">
      <c r="Q116" s="47">
        <v>520</v>
      </c>
      <c r="R116" s="47">
        <v>200</v>
      </c>
    </row>
    <row r="117" spans="17:18" ht="1.5" customHeight="1">
      <c r="Q117" s="47">
        <v>540</v>
      </c>
      <c r="R117" s="47">
        <v>187</v>
      </c>
    </row>
    <row r="118" spans="17:18" ht="1.5" customHeight="1">
      <c r="Q118" s="47">
        <v>560</v>
      </c>
      <c r="R118" s="47">
        <v>176</v>
      </c>
    </row>
    <row r="119" spans="17:18" ht="1.5" customHeight="1">
      <c r="Q119" s="47">
        <v>580</v>
      </c>
      <c r="R119" s="47">
        <v>166</v>
      </c>
    </row>
    <row r="120" spans="17:18" ht="1.5" customHeight="1">
      <c r="Q120" s="47">
        <v>600</v>
      </c>
      <c r="R120" s="47">
        <v>153</v>
      </c>
    </row>
    <row r="121" spans="17:18" ht="1.5" customHeight="1">
      <c r="Q121" s="47">
        <v>22</v>
      </c>
      <c r="R121" s="47">
        <v>360</v>
      </c>
    </row>
    <row r="122" spans="17:18" ht="1.5" customHeight="1">
      <c r="Q122" s="47">
        <v>21</v>
      </c>
      <c r="R122" s="47">
        <v>340</v>
      </c>
    </row>
    <row r="123" spans="17:18" ht="1.5" customHeight="1">
      <c r="Q123" s="47">
        <v>18</v>
      </c>
      <c r="R123" s="47">
        <v>320</v>
      </c>
    </row>
    <row r="124" spans="17:18" ht="1.5" customHeight="1">
      <c r="Q124" s="47">
        <v>14</v>
      </c>
      <c r="R124" s="47">
        <v>304</v>
      </c>
    </row>
    <row r="125" spans="17:18" ht="1.5" customHeight="1">
      <c r="Q125" s="47">
        <v>2</v>
      </c>
      <c r="R125" s="47">
        <v>296</v>
      </c>
    </row>
    <row r="126" spans="17:18" ht="1.5" customHeight="1">
      <c r="Q126" s="47">
        <v>620</v>
      </c>
      <c r="R126" s="47">
        <v>142</v>
      </c>
    </row>
    <row r="127" spans="17:18" ht="1.5" customHeight="1">
      <c r="Q127" s="47">
        <v>640</v>
      </c>
      <c r="R127" s="47">
        <v>132</v>
      </c>
    </row>
    <row r="128" spans="17:18" ht="1.5" customHeight="1">
      <c r="Q128" s="47">
        <v>660</v>
      </c>
      <c r="R128" s="47">
        <v>122</v>
      </c>
    </row>
    <row r="129" spans="17:18" ht="1.5" customHeight="1">
      <c r="Q129" s="47">
        <v>680</v>
      </c>
      <c r="R129" s="47">
        <v>113</v>
      </c>
    </row>
    <row r="130" spans="17:18" ht="1.5" customHeight="1">
      <c r="Q130" s="47">
        <v>700</v>
      </c>
      <c r="R130" s="47">
        <v>104</v>
      </c>
    </row>
    <row r="131" spans="17:18" ht="1.5" customHeight="1">
      <c r="Q131" s="47">
        <v>720</v>
      </c>
      <c r="R131" s="47">
        <v>95</v>
      </c>
    </row>
    <row r="132" spans="17:18" ht="1.5" customHeight="1">
      <c r="Q132" s="47">
        <v>740</v>
      </c>
      <c r="R132" s="47">
        <v>87</v>
      </c>
    </row>
    <row r="133" spans="17:18" ht="1.5" customHeight="1">
      <c r="Q133" s="47">
        <v>760</v>
      </c>
      <c r="R133" s="47">
        <v>79</v>
      </c>
    </row>
    <row r="134" spans="17:18" ht="1.5" customHeight="1">
      <c r="Q134" s="47">
        <v>780</v>
      </c>
      <c r="R134" s="47">
        <v>72</v>
      </c>
    </row>
    <row r="135" spans="17:18" ht="1.5" customHeight="1">
      <c r="Q135" s="47">
        <v>800</v>
      </c>
      <c r="R135" s="47">
        <v>66</v>
      </c>
    </row>
    <row r="136" spans="17:18" ht="1.5" customHeight="1">
      <c r="Q136" s="47">
        <v>820</v>
      </c>
      <c r="R136" s="47">
        <v>59</v>
      </c>
    </row>
    <row r="137" spans="17:18" ht="1.5" customHeight="1">
      <c r="Q137" s="47">
        <v>840</v>
      </c>
      <c r="R137" s="47">
        <v>53</v>
      </c>
    </row>
    <row r="138" spans="17:18" ht="1.5" customHeight="1">
      <c r="Q138" s="47">
        <v>860</v>
      </c>
      <c r="R138" s="47">
        <v>48</v>
      </c>
    </row>
    <row r="139" spans="17:18" ht="1.5" customHeight="1">
      <c r="Q139" s="47">
        <v>880</v>
      </c>
      <c r="R139" s="47">
        <v>43</v>
      </c>
    </row>
    <row r="140" spans="17:18" ht="1.5" customHeight="1">
      <c r="Q140" s="47">
        <v>900</v>
      </c>
      <c r="R140" s="47">
        <v>40</v>
      </c>
    </row>
    <row r="141" spans="17:18" ht="1.5" customHeight="1">
      <c r="Q141" s="47">
        <v>920</v>
      </c>
      <c r="R141" s="47">
        <v>38</v>
      </c>
    </row>
    <row r="142" spans="17:18" ht="1.5" customHeight="1">
      <c r="Q142" s="47">
        <v>940</v>
      </c>
      <c r="R142" s="47">
        <v>35</v>
      </c>
    </row>
    <row r="143" spans="17:18" ht="1.5" customHeight="1">
      <c r="Q143" s="47">
        <v>960</v>
      </c>
      <c r="R143" s="47">
        <v>32</v>
      </c>
    </row>
    <row r="144" spans="17:18" ht="1.5" customHeight="1">
      <c r="Q144" s="47">
        <v>980</v>
      </c>
      <c r="R144" s="47">
        <v>29</v>
      </c>
    </row>
    <row r="145" spans="17:18" ht="1.5" customHeight="1">
      <c r="Q145" s="47">
        <v>1000</v>
      </c>
      <c r="R145" s="47">
        <v>27</v>
      </c>
    </row>
    <row r="146" spans="17:18" ht="1.5" customHeight="1">
      <c r="Q146" s="47">
        <v>1020</v>
      </c>
      <c r="R146" s="47">
        <v>26</v>
      </c>
    </row>
    <row r="147" spans="17:18" ht="1.5" customHeight="1">
      <c r="Q147" s="47">
        <v>1040</v>
      </c>
      <c r="R147" s="47">
        <v>24</v>
      </c>
    </row>
    <row r="148" spans="17:18" ht="1.5" customHeight="1">
      <c r="Q148" s="47">
        <v>80</v>
      </c>
      <c r="R148" s="47">
        <v>503</v>
      </c>
    </row>
    <row r="149" spans="17:18" ht="1.5" customHeight="1">
      <c r="Q149" s="47">
        <v>60</v>
      </c>
      <c r="R149" s="47">
        <v>495</v>
      </c>
    </row>
    <row r="150" spans="17:18" ht="1.5" customHeight="1">
      <c r="Q150" s="47">
        <v>44</v>
      </c>
      <c r="R150" s="47">
        <v>480</v>
      </c>
    </row>
    <row r="151" spans="17:18" ht="1.5" customHeight="1">
      <c r="Q151" s="47">
        <v>33</v>
      </c>
      <c r="R151" s="47">
        <v>460</v>
      </c>
    </row>
    <row r="152" spans="17:18" ht="1.5" customHeight="1">
      <c r="Q152" s="47">
        <v>28</v>
      </c>
      <c r="R152" s="47">
        <v>440</v>
      </c>
    </row>
    <row r="153" spans="17:18" ht="1.5" customHeight="1">
      <c r="Q153" s="47">
        <v>26</v>
      </c>
      <c r="R153" s="47">
        <v>420</v>
      </c>
    </row>
    <row r="154" spans="17:18" ht="1.5" customHeight="1">
      <c r="Q154" s="47">
        <v>24</v>
      </c>
      <c r="R154" s="47">
        <v>400</v>
      </c>
    </row>
    <row r="155" spans="17:18" ht="1.5" customHeight="1">
      <c r="Q155" s="47">
        <v>23</v>
      </c>
      <c r="R155" s="47">
        <v>380</v>
      </c>
    </row>
    <row r="156" spans="17:18" ht="1.5" customHeight="1">
      <c r="Q156" s="47">
        <v>100</v>
      </c>
      <c r="R156" s="47">
        <v>356</v>
      </c>
    </row>
    <row r="157" spans="17:18" ht="1.5" customHeight="1">
      <c r="Q157" s="47">
        <v>120</v>
      </c>
      <c r="R157" s="47">
        <v>363</v>
      </c>
    </row>
    <row r="158" spans="17:18" ht="1.5" customHeight="1">
      <c r="Q158" s="47">
        <v>140</v>
      </c>
      <c r="R158" s="47">
        <v>364</v>
      </c>
    </row>
    <row r="159" spans="17:18" ht="1.5" customHeight="1">
      <c r="Q159" s="47">
        <v>160</v>
      </c>
      <c r="R159" s="47">
        <v>359</v>
      </c>
    </row>
    <row r="160" spans="17:18" ht="1.5" customHeight="1">
      <c r="Q160" s="47">
        <v>180</v>
      </c>
      <c r="R160" s="47">
        <v>353</v>
      </c>
    </row>
    <row r="161" spans="17:18" ht="1.5" customHeight="1">
      <c r="Q161" s="47">
        <v>200</v>
      </c>
      <c r="R161" s="47">
        <v>342</v>
      </c>
    </row>
    <row r="162" spans="17:18" ht="1.5" customHeight="1">
      <c r="Q162" s="47">
        <v>220</v>
      </c>
      <c r="R162" s="47">
        <v>331</v>
      </c>
    </row>
    <row r="163" spans="17:18" ht="1.5" customHeight="1">
      <c r="Q163" s="47">
        <v>240</v>
      </c>
      <c r="R163" s="47">
        <v>318</v>
      </c>
    </row>
    <row r="164" spans="17:18" ht="1.5" customHeight="1">
      <c r="Q164" s="47">
        <v>260</v>
      </c>
      <c r="R164" s="47">
        <v>306</v>
      </c>
    </row>
    <row r="165" spans="17:18" ht="1.5" customHeight="1">
      <c r="Q165" s="47">
        <v>280</v>
      </c>
      <c r="R165" s="47">
        <v>289</v>
      </c>
    </row>
    <row r="166" spans="17:18" ht="1.5" customHeight="1">
      <c r="Q166" s="47">
        <v>300</v>
      </c>
      <c r="R166" s="47">
        <v>276</v>
      </c>
    </row>
    <row r="167" spans="17:18" ht="1.5" customHeight="1">
      <c r="Q167" s="47">
        <v>320</v>
      </c>
      <c r="R167" s="47">
        <v>261</v>
      </c>
    </row>
    <row r="168" spans="17:18" ht="1.5" customHeight="1">
      <c r="Q168" s="47">
        <v>340</v>
      </c>
      <c r="R168" s="47">
        <v>247</v>
      </c>
    </row>
    <row r="169" spans="17:18" ht="1.5" customHeight="1">
      <c r="Q169" s="47">
        <v>360</v>
      </c>
      <c r="R169" s="47">
        <v>236</v>
      </c>
    </row>
    <row r="170" spans="17:18" ht="1.5" customHeight="1">
      <c r="Q170" s="47">
        <v>380</v>
      </c>
      <c r="R170" s="47">
        <v>223</v>
      </c>
    </row>
    <row r="171" spans="17:18" ht="1.5" customHeight="1">
      <c r="Q171" s="47">
        <v>400</v>
      </c>
      <c r="R171" s="47">
        <v>211</v>
      </c>
    </row>
    <row r="172" spans="17:18" ht="1.5" customHeight="1">
      <c r="Q172" s="47">
        <v>420</v>
      </c>
      <c r="R172" s="47">
        <v>200</v>
      </c>
    </row>
    <row r="173" spans="17:18" ht="1.5" customHeight="1">
      <c r="Q173" s="47">
        <v>440</v>
      </c>
      <c r="R173" s="47">
        <v>188</v>
      </c>
    </row>
    <row r="174" spans="17:18" ht="1.5" customHeight="1">
      <c r="Q174" s="47">
        <v>460</v>
      </c>
      <c r="R174" s="47">
        <v>176</v>
      </c>
    </row>
    <row r="175" spans="17:18" ht="1.5" customHeight="1">
      <c r="Q175" s="47">
        <v>480</v>
      </c>
      <c r="R175" s="47">
        <v>162</v>
      </c>
    </row>
    <row r="176" spans="17:18" ht="1.5" customHeight="1">
      <c r="Q176" s="47">
        <v>500</v>
      </c>
      <c r="R176" s="47">
        <v>152</v>
      </c>
    </row>
    <row r="177" spans="17:18" ht="1.5" customHeight="1">
      <c r="Q177" s="47">
        <v>520</v>
      </c>
      <c r="R177" s="47">
        <v>142</v>
      </c>
    </row>
    <row r="178" spans="17:18" ht="1.5" customHeight="1">
      <c r="Q178" s="47">
        <v>540</v>
      </c>
      <c r="R178" s="47">
        <v>130</v>
      </c>
    </row>
    <row r="179" spans="17:18" ht="1.5" customHeight="1">
      <c r="Q179" s="47">
        <v>560</v>
      </c>
      <c r="R179" s="47">
        <v>121</v>
      </c>
    </row>
    <row r="180" spans="17:18" ht="1.5" customHeight="1">
      <c r="Q180" s="47">
        <v>580</v>
      </c>
      <c r="R180" s="47">
        <v>112</v>
      </c>
    </row>
    <row r="181" spans="17:18" ht="1.5" customHeight="1">
      <c r="Q181" s="47">
        <v>600</v>
      </c>
      <c r="R181" s="47">
        <v>102</v>
      </c>
    </row>
    <row r="182" spans="17:18" ht="1.5" customHeight="1">
      <c r="Q182" s="47">
        <v>620</v>
      </c>
      <c r="R182" s="47">
        <v>94</v>
      </c>
    </row>
    <row r="183" spans="17:18" ht="1.5" customHeight="1">
      <c r="Q183" s="47">
        <v>640</v>
      </c>
      <c r="R183" s="47">
        <v>84</v>
      </c>
    </row>
    <row r="184" spans="17:18" ht="1.5" customHeight="1">
      <c r="Q184" s="47">
        <v>660</v>
      </c>
      <c r="R184" s="47">
        <v>76</v>
      </c>
    </row>
    <row r="185" spans="17:18" ht="1.5" customHeight="1">
      <c r="Q185" s="47">
        <v>680</v>
      </c>
      <c r="R185" s="47">
        <v>68</v>
      </c>
    </row>
    <row r="186" spans="17:18" ht="1.5" customHeight="1">
      <c r="Q186" s="47">
        <v>700</v>
      </c>
      <c r="R186" s="47">
        <v>61</v>
      </c>
    </row>
    <row r="187" spans="17:18" ht="1.5" customHeight="1">
      <c r="Q187" s="47">
        <v>720</v>
      </c>
      <c r="R187" s="47">
        <v>55</v>
      </c>
    </row>
    <row r="188" spans="17:18" ht="1.5" customHeight="1">
      <c r="Q188" s="47">
        <v>740</v>
      </c>
      <c r="R188" s="47">
        <v>51</v>
      </c>
    </row>
    <row r="189" spans="17:18" ht="1.5" customHeight="1">
      <c r="Q189" s="47">
        <v>760</v>
      </c>
      <c r="R189" s="47">
        <v>46</v>
      </c>
    </row>
    <row r="190" spans="17:18" ht="1.5" customHeight="1">
      <c r="Q190" s="47">
        <v>780</v>
      </c>
      <c r="R190" s="47">
        <v>40</v>
      </c>
    </row>
    <row r="191" spans="17:18" ht="1.5" customHeight="1">
      <c r="Q191" s="47">
        <v>800</v>
      </c>
      <c r="R191" s="47">
        <v>37</v>
      </c>
    </row>
    <row r="192" spans="17:18" ht="1.5" customHeight="1">
      <c r="Q192" s="47">
        <v>820</v>
      </c>
      <c r="R192" s="47">
        <v>34</v>
      </c>
    </row>
    <row r="193" spans="17:18" ht="1.5" customHeight="1">
      <c r="Q193" s="47">
        <v>840</v>
      </c>
      <c r="R193" s="47">
        <v>31</v>
      </c>
    </row>
    <row r="194" spans="17:18" ht="1.5" customHeight="1">
      <c r="Q194" s="47">
        <v>860</v>
      </c>
      <c r="R194" s="47">
        <v>27</v>
      </c>
    </row>
    <row r="195" spans="17:18" ht="1.5" customHeight="1">
      <c r="Q195" s="47">
        <v>880</v>
      </c>
      <c r="R195" s="47">
        <v>24</v>
      </c>
    </row>
    <row r="196" spans="17:18" ht="1.5" customHeight="1">
      <c r="Q196" s="47">
        <v>80</v>
      </c>
      <c r="R196" s="47">
        <v>340</v>
      </c>
    </row>
    <row r="197" spans="17:18" ht="1.5" customHeight="1">
      <c r="Q197" s="47">
        <v>64</v>
      </c>
      <c r="R197" s="47">
        <v>320</v>
      </c>
    </row>
    <row r="198" spans="17:18" ht="1.5" customHeight="1">
      <c r="Q198" s="47">
        <v>55</v>
      </c>
      <c r="R198" s="47">
        <v>300</v>
      </c>
    </row>
    <row r="199" spans="17:18" ht="1.5" customHeight="1">
      <c r="Q199" s="47">
        <v>47</v>
      </c>
      <c r="R199" s="47">
        <v>280</v>
      </c>
    </row>
    <row r="200" spans="17:18" ht="1.5" customHeight="1">
      <c r="Q200" s="47">
        <v>44</v>
      </c>
      <c r="R200" s="47">
        <v>260</v>
      </c>
    </row>
    <row r="201" spans="17:18" ht="1.5" customHeight="1">
      <c r="Q201" s="47">
        <v>40</v>
      </c>
      <c r="R201" s="47">
        <v>240</v>
      </c>
    </row>
    <row r="202" spans="17:18" ht="1.5" customHeight="1">
      <c r="Q202" s="47">
        <v>38</v>
      </c>
      <c r="R202" s="47">
        <v>220</v>
      </c>
    </row>
    <row r="203" spans="17:18" ht="1.5" customHeight="1">
      <c r="Q203" s="47">
        <v>35</v>
      </c>
      <c r="R203" s="47">
        <v>200</v>
      </c>
    </row>
    <row r="204" spans="17:18" ht="1.5" customHeight="1">
      <c r="Q204" s="47">
        <v>29</v>
      </c>
      <c r="R204" s="47">
        <v>180</v>
      </c>
    </row>
    <row r="205" spans="17:18" ht="1.5" customHeight="1">
      <c r="Q205" s="47">
        <v>20</v>
      </c>
      <c r="R205" s="47">
        <v>160</v>
      </c>
    </row>
    <row r="206" spans="17:18" ht="1.5" customHeight="1">
      <c r="Q206" s="47">
        <v>13</v>
      </c>
      <c r="R206" s="47">
        <v>155</v>
      </c>
    </row>
    <row r="207" spans="17:18" ht="1.5" customHeight="1">
      <c r="Q207" s="47">
        <v>2</v>
      </c>
      <c r="R207" s="47">
        <v>152</v>
      </c>
    </row>
    <row r="208" spans="17:18" ht="1.5" customHeight="1">
      <c r="Q208" s="47">
        <v>900</v>
      </c>
      <c r="R208" s="47">
        <v>23</v>
      </c>
    </row>
    <row r="209" spans="17:18" ht="1.5" customHeight="1">
      <c r="Q209" s="47">
        <v>920</v>
      </c>
      <c r="R209" s="47">
        <v>20</v>
      </c>
    </row>
    <row r="210" spans="17:18" ht="1.5" customHeight="1">
      <c r="Q210" s="47">
        <v>940</v>
      </c>
      <c r="R210" s="47">
        <v>18</v>
      </c>
    </row>
    <row r="211" spans="17:18" ht="1.5" customHeight="1">
      <c r="Q211" s="47">
        <v>960</v>
      </c>
      <c r="R211" s="47">
        <v>16</v>
      </c>
    </row>
    <row r="212" spans="17:18" ht="1.5" customHeight="1">
      <c r="Q212" s="47">
        <v>980</v>
      </c>
      <c r="R212" s="47">
        <v>15</v>
      </c>
    </row>
    <row r="213" spans="17:18" ht="1.5" customHeight="1">
      <c r="Q213" s="47">
        <v>1000</v>
      </c>
      <c r="R213" s="47">
        <v>14</v>
      </c>
    </row>
    <row r="214" spans="17:18" ht="1.5" customHeight="1">
      <c r="Q214" s="47">
        <v>1020</v>
      </c>
      <c r="R214" s="47">
        <v>14</v>
      </c>
    </row>
    <row r="215" spans="17:18" ht="1.5" customHeight="1">
      <c r="Q215" s="47">
        <v>1040</v>
      </c>
      <c r="R215" s="47">
        <v>13</v>
      </c>
    </row>
    <row r="216" spans="17:18" ht="1.5" customHeight="1">
      <c r="Q216" s="47">
        <v>98</v>
      </c>
      <c r="R216" s="47">
        <v>216</v>
      </c>
    </row>
    <row r="217" spans="17:18" ht="1.5" customHeight="1">
      <c r="Q217" s="47">
        <v>120</v>
      </c>
      <c r="R217" s="47">
        <v>224</v>
      </c>
    </row>
    <row r="218" spans="17:18" ht="1.5" customHeight="1">
      <c r="Q218" s="47">
        <v>140</v>
      </c>
      <c r="R218" s="47">
        <v>227</v>
      </c>
    </row>
    <row r="219" spans="17:18" ht="1.5" customHeight="1">
      <c r="Q219" s="47">
        <v>160</v>
      </c>
      <c r="R219" s="47">
        <v>225</v>
      </c>
    </row>
    <row r="220" spans="17:18" ht="1.5" customHeight="1">
      <c r="Q220" s="47">
        <v>180</v>
      </c>
      <c r="R220" s="47">
        <v>218</v>
      </c>
    </row>
    <row r="221" spans="17:18" ht="1.5" customHeight="1">
      <c r="Q221" s="47">
        <v>200</v>
      </c>
      <c r="R221" s="47">
        <v>209</v>
      </c>
    </row>
    <row r="222" spans="17:18" ht="1.5" customHeight="1">
      <c r="Q222" s="47">
        <v>220</v>
      </c>
      <c r="R222" s="47">
        <v>200</v>
      </c>
    </row>
    <row r="223" spans="17:18" ht="1.5" customHeight="1">
      <c r="Q223" s="47">
        <v>240</v>
      </c>
      <c r="R223" s="47">
        <v>189</v>
      </c>
    </row>
    <row r="224" spans="17:18" ht="1.5" customHeight="1">
      <c r="Q224" s="47">
        <v>260</v>
      </c>
      <c r="R224" s="47">
        <v>175</v>
      </c>
    </row>
    <row r="225" spans="17:18" ht="1.5" customHeight="1">
      <c r="Q225" s="47">
        <v>280</v>
      </c>
      <c r="R225" s="47">
        <v>162</v>
      </c>
    </row>
    <row r="226" spans="17:18" ht="1.5" customHeight="1">
      <c r="Q226" s="47">
        <v>300</v>
      </c>
      <c r="R226" s="47">
        <v>151</v>
      </c>
    </row>
    <row r="227" spans="17:18" ht="1.5" customHeight="1">
      <c r="Q227" s="47">
        <v>320</v>
      </c>
      <c r="R227" s="47">
        <v>138</v>
      </c>
    </row>
    <row r="228" spans="17:18" ht="1.5" customHeight="1">
      <c r="Q228" s="47">
        <v>340</v>
      </c>
      <c r="R228" s="47">
        <v>125</v>
      </c>
    </row>
    <row r="229" spans="17:18" ht="1.5" customHeight="1">
      <c r="Q229" s="47">
        <v>360</v>
      </c>
      <c r="R229" s="47">
        <v>115</v>
      </c>
    </row>
    <row r="230" spans="17:18" ht="1.5" customHeight="1">
      <c r="Q230" s="47">
        <v>380</v>
      </c>
      <c r="R230" s="47">
        <v>106</v>
      </c>
    </row>
    <row r="231" spans="17:18" ht="1.5" customHeight="1">
      <c r="Q231" s="47">
        <v>400</v>
      </c>
      <c r="R231" s="47">
        <v>96</v>
      </c>
    </row>
    <row r="232" spans="17:18" ht="1.5" customHeight="1">
      <c r="Q232" s="47">
        <v>420</v>
      </c>
      <c r="R232" s="47">
        <v>87</v>
      </c>
    </row>
    <row r="233" spans="17:18" ht="1.5" customHeight="1">
      <c r="Q233" s="47">
        <v>440</v>
      </c>
      <c r="R233" s="47">
        <v>80</v>
      </c>
    </row>
    <row r="234" spans="17:18" ht="1.5" customHeight="1">
      <c r="Q234" s="47">
        <v>460</v>
      </c>
      <c r="R234" s="47">
        <v>73</v>
      </c>
    </row>
    <row r="235" spans="17:18" ht="1.5" customHeight="1">
      <c r="Q235" s="47">
        <v>480</v>
      </c>
      <c r="R235" s="47">
        <v>66</v>
      </c>
    </row>
    <row r="236" spans="17:18" ht="1.5" customHeight="1">
      <c r="Q236" s="47">
        <v>500</v>
      </c>
      <c r="R236" s="47">
        <v>59</v>
      </c>
    </row>
    <row r="237" spans="17:18" ht="1.5" customHeight="1">
      <c r="Q237" s="47">
        <v>520</v>
      </c>
      <c r="R237" s="47">
        <v>53</v>
      </c>
    </row>
    <row r="238" spans="17:18" ht="1.5" customHeight="1">
      <c r="Q238" s="47">
        <v>540</v>
      </c>
      <c r="R238" s="47">
        <v>46</v>
      </c>
    </row>
    <row r="239" spans="17:18" ht="1.5" customHeight="1">
      <c r="Q239" s="47">
        <v>560</v>
      </c>
      <c r="R239" s="47">
        <v>40</v>
      </c>
    </row>
    <row r="240" spans="17:18" ht="1.5" customHeight="1">
      <c r="Q240" s="47">
        <v>580</v>
      </c>
      <c r="R240" s="47">
        <v>36</v>
      </c>
    </row>
    <row r="241" spans="17:18" ht="1.5" customHeight="1">
      <c r="Q241" s="47">
        <v>600</v>
      </c>
      <c r="R241" s="47">
        <v>32</v>
      </c>
    </row>
    <row r="242" spans="17:18" ht="1.5" customHeight="1">
      <c r="Q242" s="47">
        <v>620</v>
      </c>
      <c r="R242" s="47">
        <v>27</v>
      </c>
    </row>
    <row r="243" spans="17:18" ht="1.5" customHeight="1">
      <c r="Q243" s="47">
        <v>640</v>
      </c>
      <c r="R243" s="47">
        <v>24</v>
      </c>
    </row>
    <row r="244" spans="17:18" ht="1.5" customHeight="1">
      <c r="Q244" s="47">
        <v>660</v>
      </c>
      <c r="R244" s="47">
        <v>20</v>
      </c>
    </row>
    <row r="245" spans="17:18" ht="1.5" customHeight="1">
      <c r="Q245" s="47">
        <v>680</v>
      </c>
      <c r="R245" s="47">
        <v>18</v>
      </c>
    </row>
    <row r="246" spans="17:18" ht="1.5" customHeight="1">
      <c r="Q246" s="47">
        <v>700</v>
      </c>
      <c r="R246" s="47">
        <v>15</v>
      </c>
    </row>
    <row r="247" spans="17:18" ht="1.5" customHeight="1">
      <c r="Q247" s="47">
        <v>720</v>
      </c>
      <c r="R247" s="47">
        <v>13</v>
      </c>
    </row>
    <row r="248" spans="17:18" ht="1.5" customHeight="1">
      <c r="Q248" s="47">
        <v>740</v>
      </c>
      <c r="R248" s="47">
        <v>11</v>
      </c>
    </row>
    <row r="249" spans="17:18" ht="1.5" customHeight="1">
      <c r="Q249" s="47">
        <v>760</v>
      </c>
      <c r="R249" s="47">
        <v>9</v>
      </c>
    </row>
    <row r="250" spans="17:18" ht="1.5" customHeight="1">
      <c r="Q250" s="47">
        <v>780</v>
      </c>
      <c r="R250" s="47">
        <v>7</v>
      </c>
    </row>
    <row r="251" spans="17:18" ht="1.5" customHeight="1">
      <c r="Q251" s="47">
        <v>799</v>
      </c>
      <c r="R251" s="47">
        <v>7</v>
      </c>
    </row>
    <row r="252" spans="17:18" ht="1.5" customHeight="1">
      <c r="Q252" s="47">
        <v>820</v>
      </c>
      <c r="R252" s="47">
        <v>4</v>
      </c>
    </row>
    <row r="253" spans="17:18" ht="1.5" customHeight="1">
      <c r="Q253" s="47">
        <v>840</v>
      </c>
      <c r="R253" s="47">
        <v>2</v>
      </c>
    </row>
    <row r="254" spans="17:18" ht="1.5" customHeight="1">
      <c r="Q254" s="47">
        <v>58</v>
      </c>
      <c r="R254" s="47">
        <v>180</v>
      </c>
    </row>
    <row r="255" spans="17:18" ht="1.5" customHeight="1">
      <c r="Q255" s="47">
        <v>80</v>
      </c>
      <c r="R255" s="47">
        <v>200</v>
      </c>
    </row>
    <row r="256" spans="17:18" ht="1.5" customHeight="1">
      <c r="Q256" s="47">
        <v>47</v>
      </c>
      <c r="R256" s="47">
        <v>160</v>
      </c>
    </row>
    <row r="257" spans="17:18" ht="1.5" customHeight="1">
      <c r="Q257" s="47">
        <v>38</v>
      </c>
      <c r="R257" s="47">
        <v>140</v>
      </c>
    </row>
    <row r="258" spans="17:18" ht="1.5" customHeight="1">
      <c r="Q258" s="47">
        <v>31</v>
      </c>
      <c r="R258" s="47">
        <v>120</v>
      </c>
    </row>
    <row r="259" spans="17:18" ht="1.5" customHeight="1">
      <c r="Q259" s="47">
        <v>24</v>
      </c>
      <c r="R259" s="47">
        <v>100</v>
      </c>
    </row>
    <row r="260" spans="17:18" ht="1.5" customHeight="1">
      <c r="Q260" s="47">
        <v>18</v>
      </c>
      <c r="R260" s="47">
        <v>80</v>
      </c>
    </row>
    <row r="261" spans="17:18" ht="1.5" customHeight="1">
      <c r="Q261" s="47">
        <v>13</v>
      </c>
      <c r="R261" s="47">
        <v>60</v>
      </c>
    </row>
    <row r="262" spans="17:18" ht="1.5" customHeight="1">
      <c r="Q262" s="47">
        <v>9</v>
      </c>
      <c r="R262" s="47">
        <v>40</v>
      </c>
    </row>
    <row r="263" spans="17:18" ht="1.5" customHeight="1">
      <c r="Q263" s="47">
        <v>4</v>
      </c>
      <c r="R263" s="47">
        <v>20</v>
      </c>
    </row>
    <row r="264" spans="17:18" ht="1.5" customHeight="1">
      <c r="Q264" s="47">
        <v>2</v>
      </c>
      <c r="R264" s="47">
        <v>3</v>
      </c>
    </row>
    <row r="265" spans="17:18" ht="1.5" customHeight="1">
      <c r="Q265" s="47">
        <v>40</v>
      </c>
      <c r="R265" s="47">
        <v>280</v>
      </c>
    </row>
    <row r="266" spans="17:18" ht="1.5" customHeight="1">
      <c r="Q266" s="47">
        <v>58</v>
      </c>
      <c r="R266" s="47">
        <v>280</v>
      </c>
    </row>
    <row r="267" spans="17:18" ht="1.5" customHeight="1">
      <c r="Q267" s="47">
        <v>72</v>
      </c>
      <c r="R267" s="47">
        <v>271</v>
      </c>
    </row>
    <row r="268" spans="17:18" ht="1.5" customHeight="1">
      <c r="Q268" s="47">
        <v>95</v>
      </c>
      <c r="R268" s="47">
        <v>244</v>
      </c>
    </row>
    <row r="269" spans="17:18" ht="1.5" customHeight="1">
      <c r="Q269" s="47">
        <v>125</v>
      </c>
      <c r="R269" s="47">
        <v>206</v>
      </c>
    </row>
    <row r="270" spans="17:18" ht="1.5" customHeight="1">
      <c r="Q270" s="47">
        <v>140</v>
      </c>
      <c r="R270" s="47">
        <v>190</v>
      </c>
    </row>
    <row r="271" spans="17:18" ht="1.5" customHeight="1">
      <c r="Q271" s="47">
        <v>160</v>
      </c>
      <c r="R271" s="47">
        <v>167</v>
      </c>
    </row>
    <row r="272" spans="17:18" ht="1.5" customHeight="1">
      <c r="Q272" s="47">
        <v>180</v>
      </c>
      <c r="R272" s="47">
        <v>147</v>
      </c>
    </row>
    <row r="273" spans="17:18" ht="1.5" customHeight="1">
      <c r="Q273" s="47">
        <v>200</v>
      </c>
      <c r="R273" s="47">
        <v>127</v>
      </c>
    </row>
    <row r="274" spans="17:18" ht="1.5" customHeight="1">
      <c r="Q274" s="47">
        <v>220</v>
      </c>
      <c r="R274" s="47">
        <v>111</v>
      </c>
    </row>
    <row r="275" spans="17:18" ht="1.5" customHeight="1">
      <c r="Q275" s="47">
        <v>240</v>
      </c>
      <c r="R275" s="47">
        <v>98</v>
      </c>
    </row>
    <row r="276" spans="17:18" ht="1.5" customHeight="1">
      <c r="Q276" s="47">
        <v>260</v>
      </c>
      <c r="R276" s="47">
        <v>84</v>
      </c>
    </row>
    <row r="277" spans="17:18" ht="1.5" customHeight="1">
      <c r="Q277" s="47">
        <v>280</v>
      </c>
      <c r="R277" s="47">
        <v>71</v>
      </c>
    </row>
    <row r="278" spans="17:18" ht="1.5" customHeight="1">
      <c r="Q278" s="47">
        <v>300</v>
      </c>
      <c r="R278" s="47">
        <v>58</v>
      </c>
    </row>
    <row r="279" spans="17:18" ht="1.5" customHeight="1">
      <c r="Q279" s="47">
        <v>320</v>
      </c>
      <c r="R279" s="47">
        <v>49</v>
      </c>
    </row>
    <row r="280" spans="17:18" ht="1.5" customHeight="1">
      <c r="Q280" s="47">
        <v>340</v>
      </c>
      <c r="R280" s="47">
        <v>40</v>
      </c>
    </row>
    <row r="281" spans="17:18" ht="1.5" customHeight="1">
      <c r="Q281" s="47">
        <v>360</v>
      </c>
      <c r="R281" s="47">
        <v>35</v>
      </c>
    </row>
    <row r="282" spans="17:18" ht="1.5" customHeight="1">
      <c r="Q282" s="47">
        <v>380</v>
      </c>
      <c r="R282" s="47">
        <v>27</v>
      </c>
    </row>
    <row r="283" spans="17:18" ht="1.5" customHeight="1">
      <c r="Q283" s="47">
        <v>400</v>
      </c>
      <c r="R283" s="47">
        <v>22</v>
      </c>
    </row>
    <row r="284" spans="17:18" ht="1.5" customHeight="1">
      <c r="Q284" s="47">
        <v>420</v>
      </c>
      <c r="R284" s="47">
        <v>18</v>
      </c>
    </row>
    <row r="285" spans="17:18" ht="1.5" customHeight="1">
      <c r="Q285" s="47">
        <v>440</v>
      </c>
      <c r="R285" s="47">
        <v>15</v>
      </c>
    </row>
    <row r="286" spans="17:18" ht="1.5" customHeight="1">
      <c r="Q286" s="47">
        <v>460</v>
      </c>
      <c r="R286" s="47">
        <v>13</v>
      </c>
    </row>
    <row r="287" spans="17:18" ht="1.5" customHeight="1">
      <c r="Q287" s="47">
        <v>480</v>
      </c>
      <c r="R287" s="47">
        <v>11</v>
      </c>
    </row>
    <row r="288" spans="17:18" ht="1.5" customHeight="1">
      <c r="Q288" s="47">
        <v>500</v>
      </c>
      <c r="R288" s="47">
        <v>9</v>
      </c>
    </row>
    <row r="289" spans="17:18" ht="1.5" customHeight="1">
      <c r="Q289" s="47">
        <v>520</v>
      </c>
      <c r="R289" s="47">
        <v>8</v>
      </c>
    </row>
    <row r="290" spans="17:18" ht="1.5" customHeight="1">
      <c r="Q290" s="47">
        <v>538</v>
      </c>
      <c r="R290" s="47">
        <v>7</v>
      </c>
    </row>
    <row r="291" spans="17:18" ht="1.5" customHeight="1">
      <c r="Q291" s="47">
        <v>560</v>
      </c>
      <c r="R291" s="47">
        <v>4</v>
      </c>
    </row>
    <row r="292" spans="17:18" ht="1.5" customHeight="1">
      <c r="Q292" s="47">
        <v>580</v>
      </c>
      <c r="R292" s="47">
        <v>3</v>
      </c>
    </row>
    <row r="293" spans="17:18" ht="1.5" customHeight="1">
      <c r="Q293" s="47">
        <v>598</v>
      </c>
      <c r="R293" s="47">
        <v>3</v>
      </c>
    </row>
    <row r="294" spans="17:18" ht="1.5" customHeight="1">
      <c r="Q294" s="47">
        <v>40</v>
      </c>
      <c r="R294" s="47">
        <v>280</v>
      </c>
    </row>
    <row r="295" spans="17:18" ht="1.5" customHeight="1">
      <c r="Q295" s="47">
        <v>25</v>
      </c>
      <c r="R295" s="47">
        <v>273</v>
      </c>
    </row>
    <row r="296" spans="17:18" ht="1.5" customHeight="1">
      <c r="Q296" s="47">
        <v>18</v>
      </c>
      <c r="R296" s="47">
        <v>260</v>
      </c>
    </row>
    <row r="297" spans="17:18" ht="1.5" customHeight="1">
      <c r="Q297" s="47">
        <v>15</v>
      </c>
      <c r="R297" s="47">
        <v>240</v>
      </c>
    </row>
    <row r="298" spans="17:18" ht="1.5" customHeight="1">
      <c r="Q298" s="47">
        <v>13</v>
      </c>
      <c r="R298" s="47">
        <v>218</v>
      </c>
    </row>
    <row r="299" spans="17:18" ht="1.5" customHeight="1">
      <c r="Q299" s="47">
        <v>11</v>
      </c>
      <c r="R299" s="47">
        <v>196</v>
      </c>
    </row>
    <row r="300" spans="17:18" ht="1.5" customHeight="1">
      <c r="Q300" s="47">
        <v>2</v>
      </c>
      <c r="R300" s="47">
        <v>180</v>
      </c>
    </row>
    <row r="301" spans="17:18" ht="1.5" customHeight="1">
      <c r="Q301" s="47">
        <v>85</v>
      </c>
      <c r="R301" s="47">
        <v>258</v>
      </c>
    </row>
    <row r="302" spans="17:18" ht="1.5" customHeight="1">
      <c r="Q302" s="47">
        <v>110</v>
      </c>
      <c r="R302" s="47">
        <v>223</v>
      </c>
    </row>
    <row r="303" spans="17:18" ht="1.5" customHeight="1">
      <c r="Q303" s="47">
        <v>40</v>
      </c>
      <c r="R303" s="47">
        <v>271</v>
      </c>
    </row>
    <row r="304" spans="17:18" ht="1.5" customHeight="1">
      <c r="Q304" s="47">
        <v>58</v>
      </c>
      <c r="R304" s="47">
        <v>271</v>
      </c>
    </row>
    <row r="305" spans="17:18" ht="1.5" customHeight="1">
      <c r="Q305" s="47">
        <v>72</v>
      </c>
      <c r="R305" s="47">
        <v>261</v>
      </c>
    </row>
    <row r="306" spans="17:18" ht="1.5" customHeight="1">
      <c r="Q306" s="47">
        <v>95</v>
      </c>
      <c r="R306" s="47">
        <v>232</v>
      </c>
    </row>
    <row r="307" spans="17:18" ht="1.5" customHeight="1">
      <c r="Q307" s="47">
        <v>125</v>
      </c>
      <c r="R307" s="47">
        <v>191</v>
      </c>
    </row>
    <row r="308" spans="17:18" ht="1.5" customHeight="1">
      <c r="Q308" s="47">
        <v>140</v>
      </c>
      <c r="R308" s="47">
        <v>176</v>
      </c>
    </row>
    <row r="309" spans="17:18" ht="1.5" customHeight="1">
      <c r="Q309" s="47">
        <v>160</v>
      </c>
      <c r="R309" s="47">
        <v>156</v>
      </c>
    </row>
    <row r="310" spans="17:18" ht="1.5" customHeight="1">
      <c r="Q310" s="47">
        <v>180</v>
      </c>
      <c r="R310" s="47">
        <v>133</v>
      </c>
    </row>
    <row r="311" spans="17:18" ht="1.5" customHeight="1">
      <c r="Q311" s="47">
        <v>200</v>
      </c>
      <c r="R311" s="47">
        <v>113</v>
      </c>
    </row>
    <row r="312" spans="17:18" ht="1.5" customHeight="1">
      <c r="Q312" s="47">
        <v>220</v>
      </c>
      <c r="R312" s="47">
        <v>98</v>
      </c>
    </row>
    <row r="313" spans="17:18" ht="1.5" customHeight="1">
      <c r="Q313" s="47">
        <v>240</v>
      </c>
      <c r="R313" s="47">
        <v>84</v>
      </c>
    </row>
    <row r="314" spans="17:18" ht="1.5" customHeight="1">
      <c r="Q314" s="47">
        <v>260</v>
      </c>
      <c r="R314" s="47">
        <v>70</v>
      </c>
    </row>
    <row r="315" spans="17:18" ht="1.5" customHeight="1">
      <c r="Q315" s="47">
        <v>280</v>
      </c>
      <c r="R315" s="47">
        <v>58</v>
      </c>
    </row>
    <row r="316" spans="17:18" ht="1.5" customHeight="1">
      <c r="Q316" s="47">
        <v>300</v>
      </c>
      <c r="R316" s="47">
        <v>47</v>
      </c>
    </row>
    <row r="317" spans="17:18" ht="1.5" customHeight="1">
      <c r="Q317" s="47">
        <v>320</v>
      </c>
      <c r="R317" s="47">
        <v>38</v>
      </c>
    </row>
    <row r="318" spans="17:18" ht="1.5" customHeight="1">
      <c r="Q318" s="47">
        <v>340</v>
      </c>
      <c r="R318" s="47">
        <v>31</v>
      </c>
    </row>
    <row r="319" spans="17:18" ht="1.5" customHeight="1">
      <c r="Q319" s="47">
        <v>360</v>
      </c>
      <c r="R319" s="47">
        <v>24</v>
      </c>
    </row>
    <row r="320" spans="17:18" ht="1.5" customHeight="1">
      <c r="Q320" s="47">
        <v>380</v>
      </c>
      <c r="R320" s="47">
        <v>18</v>
      </c>
    </row>
    <row r="321" spans="17:18" ht="1.5" customHeight="1">
      <c r="Q321" s="47">
        <v>400</v>
      </c>
      <c r="R321" s="47">
        <v>13</v>
      </c>
    </row>
    <row r="322" spans="17:18" ht="1.5" customHeight="1">
      <c r="Q322" s="47">
        <v>420</v>
      </c>
      <c r="R322" s="47">
        <v>9</v>
      </c>
    </row>
    <row r="323" spans="17:18" ht="1.5" customHeight="1">
      <c r="Q323" s="47">
        <v>440</v>
      </c>
      <c r="R323" s="47">
        <v>8</v>
      </c>
    </row>
    <row r="324" spans="17:18" ht="1.5" customHeight="1">
      <c r="Q324" s="47">
        <v>460</v>
      </c>
      <c r="R324" s="47">
        <v>5</v>
      </c>
    </row>
    <row r="325" spans="17:18" ht="1.5" customHeight="1">
      <c r="Q325" s="47">
        <v>480</v>
      </c>
      <c r="R325" s="47">
        <v>2</v>
      </c>
    </row>
    <row r="326" spans="17:18" ht="1.5" customHeight="1">
      <c r="Q326" s="47">
        <v>27</v>
      </c>
      <c r="R326" s="47">
        <v>260</v>
      </c>
    </row>
    <row r="327" spans="17:18" ht="1.5" customHeight="1">
      <c r="Q327" s="47">
        <v>22</v>
      </c>
      <c r="R327" s="47">
        <v>240</v>
      </c>
    </row>
    <row r="328" spans="17:18" ht="1.5" customHeight="1">
      <c r="Q328" s="47">
        <v>20</v>
      </c>
      <c r="R328" s="47">
        <v>220</v>
      </c>
    </row>
    <row r="329" spans="17:18" ht="1.5" customHeight="1">
      <c r="Q329" s="47">
        <v>20</v>
      </c>
      <c r="R329" s="47">
        <v>200</v>
      </c>
    </row>
    <row r="330" spans="17:18" ht="1.5" customHeight="1">
      <c r="Q330" s="47">
        <v>18</v>
      </c>
      <c r="R330" s="47">
        <v>180</v>
      </c>
    </row>
    <row r="331" spans="17:18" ht="1.5" customHeight="1">
      <c r="Q331" s="47">
        <v>2</v>
      </c>
      <c r="R331" s="47">
        <v>175</v>
      </c>
    </row>
    <row r="332" spans="17:18" ht="1.5" customHeight="1">
      <c r="Q332" s="47">
        <v>13</v>
      </c>
      <c r="R332" s="47">
        <v>173</v>
      </c>
    </row>
    <row r="333" spans="17:18" ht="1.5" customHeight="1">
      <c r="Q333" s="47">
        <v>85</v>
      </c>
      <c r="R333" s="47">
        <v>247</v>
      </c>
    </row>
    <row r="334" spans="17:18" ht="1.5" customHeight="1">
      <c r="Q334" s="47">
        <v>110</v>
      </c>
      <c r="R334" s="47">
        <v>210</v>
      </c>
    </row>
    <row r="335" spans="17:18" ht="1.5" customHeight="1">
      <c r="Q335" s="47">
        <v>2</v>
      </c>
      <c r="R335" s="47">
        <v>53</v>
      </c>
    </row>
    <row r="336" spans="17:18" ht="1.5" customHeight="1">
      <c r="Q336" s="47">
        <v>83</v>
      </c>
      <c r="R336" s="47">
        <v>15</v>
      </c>
    </row>
    <row r="337" spans="17:18" ht="1.5" customHeight="1">
      <c r="Q337" s="47">
        <v>77</v>
      </c>
      <c r="R337" s="47">
        <v>19</v>
      </c>
    </row>
    <row r="338" spans="17:18" ht="1.5" customHeight="1">
      <c r="Q338" s="47">
        <v>73</v>
      </c>
      <c r="R338" s="47">
        <v>23</v>
      </c>
    </row>
    <row r="339" spans="17:18" ht="1.5" customHeight="1">
      <c r="Q339" s="47">
        <v>58</v>
      </c>
      <c r="R339" s="47">
        <v>27</v>
      </c>
    </row>
    <row r="340" spans="17:18" ht="1.5" customHeight="1">
      <c r="Q340" s="47">
        <v>45</v>
      </c>
      <c r="R340" s="47">
        <v>29</v>
      </c>
    </row>
    <row r="341" spans="17:18" ht="1.5" customHeight="1">
      <c r="Q341" s="47">
        <v>36</v>
      </c>
      <c r="R341" s="47">
        <v>32</v>
      </c>
    </row>
    <row r="342" spans="17:18" ht="1.5" customHeight="1">
      <c r="Q342" s="47">
        <v>26</v>
      </c>
      <c r="R342" s="47">
        <v>35</v>
      </c>
    </row>
    <row r="343" spans="17:18" ht="1.5" customHeight="1">
      <c r="Q343" s="47">
        <v>15</v>
      </c>
      <c r="R343" s="47">
        <v>40</v>
      </c>
    </row>
    <row r="344" spans="17:18" ht="1.5" customHeight="1">
      <c r="Q344" s="47">
        <v>11</v>
      </c>
      <c r="R344" s="47">
        <v>43</v>
      </c>
    </row>
    <row r="345" spans="17:18" ht="1.5" customHeight="1">
      <c r="Q345" s="47">
        <v>7</v>
      </c>
      <c r="R345" s="47">
        <v>47</v>
      </c>
    </row>
    <row r="346" spans="17:18" ht="1.5" customHeight="1">
      <c r="Q346" s="47">
        <v>4</v>
      </c>
      <c r="R346" s="47">
        <v>51</v>
      </c>
    </row>
    <row r="347" spans="17:18" ht="1.5" customHeight="1">
      <c r="Q347" s="47">
        <v>68</v>
      </c>
      <c r="R347" s="47">
        <v>24</v>
      </c>
    </row>
    <row r="348" spans="17:18" ht="1.5" customHeight="1">
      <c r="Q348" s="47">
        <v>88</v>
      </c>
      <c r="R348" s="47">
        <v>7</v>
      </c>
    </row>
    <row r="349" spans="17:18" ht="1.5" customHeight="1">
      <c r="Q349" s="47">
        <v>91</v>
      </c>
      <c r="R349" s="47">
        <v>2</v>
      </c>
    </row>
    <row r="350" spans="17:18" ht="1.5" customHeight="1">
      <c r="Q350" s="47">
        <v>2</v>
      </c>
      <c r="R350" s="47">
        <v>447</v>
      </c>
    </row>
    <row r="351" spans="17:18" ht="1.5" customHeight="1">
      <c r="Q351" s="47">
        <v>20</v>
      </c>
      <c r="R351" s="47">
        <v>449</v>
      </c>
    </row>
    <row r="352" spans="17:18" ht="1.5" customHeight="1">
      <c r="Q352" s="47">
        <v>40</v>
      </c>
      <c r="R352" s="47">
        <v>451</v>
      </c>
    </row>
    <row r="353" spans="17:18" ht="1.5" customHeight="1">
      <c r="Q353" s="47">
        <v>60</v>
      </c>
      <c r="R353" s="47">
        <v>452</v>
      </c>
    </row>
    <row r="354" spans="17:18" ht="1.5" customHeight="1">
      <c r="Q354" s="47">
        <v>80</v>
      </c>
      <c r="R354" s="47">
        <v>453</v>
      </c>
    </row>
    <row r="355" spans="17:18" ht="1.5" customHeight="1">
      <c r="Q355" s="47">
        <v>100</v>
      </c>
      <c r="R355" s="47">
        <v>451</v>
      </c>
    </row>
    <row r="356" spans="17:18" ht="1.5" customHeight="1">
      <c r="Q356" s="47">
        <v>120</v>
      </c>
      <c r="R356" s="47">
        <v>450</v>
      </c>
    </row>
    <row r="357" spans="17:18" ht="1.5" customHeight="1">
      <c r="Q357" s="47">
        <v>140</v>
      </c>
      <c r="R357" s="47">
        <v>445</v>
      </c>
    </row>
    <row r="358" spans="17:18" ht="1.5" customHeight="1">
      <c r="Q358" s="47">
        <v>159</v>
      </c>
      <c r="R358" s="47">
        <v>440</v>
      </c>
    </row>
    <row r="359" spans="17:18" ht="1.5" customHeight="1">
      <c r="Q359" s="47">
        <v>180</v>
      </c>
      <c r="R359" s="47">
        <v>432</v>
      </c>
    </row>
    <row r="360" spans="17:18" ht="1.5" customHeight="1">
      <c r="Q360" s="47">
        <v>200</v>
      </c>
      <c r="R360" s="47">
        <v>417</v>
      </c>
    </row>
    <row r="361" spans="17:18" ht="1.5" customHeight="1">
      <c r="Q361" s="47">
        <v>218</v>
      </c>
      <c r="R361" s="47">
        <v>400</v>
      </c>
    </row>
    <row r="362" spans="17:18" ht="1.5" customHeight="1">
      <c r="Q362" s="47">
        <v>231</v>
      </c>
      <c r="R362" s="47">
        <v>380</v>
      </c>
    </row>
    <row r="363" spans="17:18" ht="1.5" customHeight="1">
      <c r="Q363" s="47">
        <v>240</v>
      </c>
      <c r="R363" s="47">
        <v>360</v>
      </c>
    </row>
    <row r="364" spans="17:18" ht="1.5" customHeight="1">
      <c r="Q364" s="47">
        <v>248</v>
      </c>
      <c r="R364" s="47">
        <v>340</v>
      </c>
    </row>
    <row r="365" spans="17:18" ht="1.5" customHeight="1">
      <c r="Q365" s="47">
        <v>251</v>
      </c>
      <c r="R365" s="47">
        <v>320</v>
      </c>
    </row>
    <row r="366" spans="17:18" ht="1.5" customHeight="1">
      <c r="Q366" s="47">
        <v>254</v>
      </c>
      <c r="R366" s="47">
        <v>301</v>
      </c>
    </row>
    <row r="367" spans="17:18" ht="1.5" customHeight="1">
      <c r="Q367" s="47">
        <v>256</v>
      </c>
      <c r="R367" s="47">
        <v>280</v>
      </c>
    </row>
    <row r="368" spans="17:18" ht="1.5" customHeight="1">
      <c r="Q368" s="47">
        <v>256</v>
      </c>
      <c r="R368" s="47">
        <v>260</v>
      </c>
    </row>
    <row r="369" spans="17:18" ht="1.5" customHeight="1">
      <c r="Q369" s="47">
        <v>258</v>
      </c>
      <c r="R369" s="47">
        <v>240</v>
      </c>
    </row>
    <row r="370" spans="17:18" ht="1.5" customHeight="1">
      <c r="Q370" s="47">
        <v>257</v>
      </c>
      <c r="R370" s="47">
        <v>220</v>
      </c>
    </row>
    <row r="371" spans="17:18" ht="1.5" customHeight="1">
      <c r="Q371" s="47">
        <v>256</v>
      </c>
      <c r="R371" s="47">
        <v>200</v>
      </c>
    </row>
    <row r="372" spans="17:18" ht="1.5" customHeight="1">
      <c r="Q372" s="47">
        <v>253</v>
      </c>
      <c r="R372" s="47">
        <v>180</v>
      </c>
    </row>
    <row r="373" spans="17:18" ht="1.5" customHeight="1">
      <c r="Q373" s="47">
        <v>247</v>
      </c>
      <c r="R373" s="47">
        <v>160</v>
      </c>
    </row>
    <row r="374" spans="17:18" ht="1.5" customHeight="1">
      <c r="Q374" s="47">
        <v>239</v>
      </c>
      <c r="R374" s="47">
        <v>142</v>
      </c>
    </row>
    <row r="375" spans="17:18" ht="1.5" customHeight="1">
      <c r="Q375" s="47">
        <v>11</v>
      </c>
      <c r="R375" s="47">
        <v>448</v>
      </c>
    </row>
    <row r="376" spans="17:18" ht="1.5" customHeight="1">
      <c r="Q376" s="47">
        <v>29</v>
      </c>
      <c r="R376" s="47">
        <v>451</v>
      </c>
    </row>
    <row r="377" spans="17:18" ht="1.5" customHeight="1">
      <c r="Q377" s="47">
        <v>70</v>
      </c>
      <c r="R377" s="47">
        <v>453</v>
      </c>
    </row>
    <row r="378" spans="17:18" ht="1.5" customHeight="1">
      <c r="Q378" s="47">
        <v>91</v>
      </c>
      <c r="R378" s="47">
        <v>451</v>
      </c>
    </row>
    <row r="379" spans="17:18" ht="1.5" customHeight="1">
      <c r="Q379" s="47">
        <v>109</v>
      </c>
      <c r="R379" s="47">
        <v>451</v>
      </c>
    </row>
    <row r="380" spans="17:18" ht="1.5" customHeight="1">
      <c r="Q380" s="47">
        <v>130</v>
      </c>
      <c r="R380" s="47">
        <v>447</v>
      </c>
    </row>
    <row r="381" spans="17:18" ht="1.5" customHeight="1">
      <c r="Q381" s="47">
        <v>149</v>
      </c>
      <c r="R381" s="47">
        <v>444</v>
      </c>
    </row>
    <row r="382" spans="17:18" ht="1.5" customHeight="1">
      <c r="Q382" s="47">
        <v>169</v>
      </c>
      <c r="R382" s="47">
        <v>434</v>
      </c>
    </row>
    <row r="383" spans="17:18" ht="1.5" customHeight="1">
      <c r="Q383" s="47">
        <v>189</v>
      </c>
      <c r="R383" s="47">
        <v>426</v>
      </c>
    </row>
    <row r="384" spans="17:18" ht="1.5" customHeight="1">
      <c r="Q384" s="47">
        <v>51</v>
      </c>
      <c r="R384" s="47">
        <v>453</v>
      </c>
    </row>
    <row r="385" spans="17:18" ht="1.5" customHeight="1">
      <c r="Q385" s="47">
        <v>225</v>
      </c>
      <c r="R385" s="47">
        <v>390</v>
      </c>
    </row>
    <row r="386" spans="17:18" ht="1.5" customHeight="1">
      <c r="Q386" s="47">
        <v>236</v>
      </c>
      <c r="R386" s="47">
        <v>369</v>
      </c>
    </row>
    <row r="387" spans="17:18" ht="1.5" customHeight="1">
      <c r="Q387" s="47">
        <v>244</v>
      </c>
      <c r="R387" s="47">
        <v>349</v>
      </c>
    </row>
    <row r="388" spans="17:18" ht="1.5" customHeight="1">
      <c r="Q388" s="47">
        <v>248</v>
      </c>
      <c r="R388" s="47">
        <v>331</v>
      </c>
    </row>
    <row r="389" spans="17:18" ht="1.5" customHeight="1">
      <c r="Q389" s="47">
        <v>253</v>
      </c>
      <c r="R389" s="47">
        <v>310</v>
      </c>
    </row>
    <row r="390" spans="17:18" ht="1.5" customHeight="1">
      <c r="Q390" s="47">
        <v>255</v>
      </c>
      <c r="R390" s="47">
        <v>290</v>
      </c>
    </row>
    <row r="391" spans="17:18" ht="1.5" customHeight="1">
      <c r="Q391" s="47">
        <v>256</v>
      </c>
      <c r="R391" s="47">
        <v>269</v>
      </c>
    </row>
    <row r="392" spans="17:18" ht="1.5" customHeight="1">
      <c r="Q392" s="47">
        <v>258</v>
      </c>
      <c r="R392" s="47">
        <v>250</v>
      </c>
    </row>
    <row r="393" spans="17:18" ht="1.5" customHeight="1">
      <c r="Q393" s="47">
        <v>257</v>
      </c>
      <c r="R393" s="47">
        <v>229</v>
      </c>
    </row>
    <row r="394" spans="17:18" ht="1.5" customHeight="1">
      <c r="Q394" s="47">
        <v>256</v>
      </c>
      <c r="R394" s="47">
        <v>210</v>
      </c>
    </row>
    <row r="395" spans="17:18" ht="1.5" customHeight="1">
      <c r="Q395" s="47">
        <v>254</v>
      </c>
      <c r="R395" s="47">
        <v>191</v>
      </c>
    </row>
    <row r="396" spans="17:18" ht="1.5" customHeight="1">
      <c r="Q396" s="47">
        <v>251</v>
      </c>
      <c r="R396" s="47">
        <v>171</v>
      </c>
    </row>
    <row r="397" spans="17:18" ht="1.5" customHeight="1">
      <c r="Q397" s="47">
        <v>244</v>
      </c>
      <c r="R397" s="47">
        <v>151</v>
      </c>
    </row>
    <row r="398" spans="17:18" ht="1.5" customHeight="1">
      <c r="Q398" s="47">
        <v>233</v>
      </c>
      <c r="R398" s="47">
        <v>138</v>
      </c>
    </row>
    <row r="399" spans="17:18" ht="1.5" customHeight="1">
      <c r="Q399" s="47">
        <v>224</v>
      </c>
      <c r="R399" s="47">
        <v>134</v>
      </c>
    </row>
    <row r="400" spans="17:18" ht="1.5" customHeight="1">
      <c r="Q400" s="47">
        <v>214</v>
      </c>
      <c r="R400" s="47">
        <v>132</v>
      </c>
    </row>
    <row r="401" spans="17:18" ht="1.5" customHeight="1">
      <c r="Q401" s="47">
        <v>204</v>
      </c>
      <c r="R401" s="47">
        <v>132</v>
      </c>
    </row>
    <row r="402" spans="17:18" ht="1.5" customHeight="1">
      <c r="Q402" s="47">
        <v>193</v>
      </c>
      <c r="R402" s="47">
        <v>137</v>
      </c>
    </row>
    <row r="403" spans="17:18" ht="1.5" customHeight="1">
      <c r="Q403" s="47">
        <v>210</v>
      </c>
      <c r="R403" s="47">
        <v>410</v>
      </c>
    </row>
    <row r="404" spans="17:18" ht="1.5" customHeight="1">
      <c r="Q404" s="47">
        <v>100</v>
      </c>
      <c r="R404" s="47">
        <v>260</v>
      </c>
    </row>
    <row r="405" spans="17:18" ht="1.5" customHeight="1">
      <c r="Q405" s="47">
        <v>100</v>
      </c>
      <c r="R405" s="47">
        <v>100</v>
      </c>
    </row>
    <row r="406" spans="17:18" ht="1.5" customHeight="1">
      <c r="Q406" s="47">
        <v>102</v>
      </c>
      <c r="R406" s="47">
        <v>93</v>
      </c>
    </row>
    <row r="407" spans="17:18" ht="1.5" customHeight="1">
      <c r="Q407" s="47">
        <v>105</v>
      </c>
      <c r="R407" s="47">
        <v>87</v>
      </c>
    </row>
    <row r="408" spans="17:18" ht="1.5" customHeight="1">
      <c r="Q408" s="47">
        <v>109</v>
      </c>
      <c r="R408" s="47">
        <v>83</v>
      </c>
    </row>
    <row r="409" spans="17:18" ht="1.5" customHeight="1">
      <c r="Q409" s="47">
        <v>116</v>
      </c>
      <c r="R409" s="47">
        <v>80</v>
      </c>
    </row>
    <row r="410" spans="17:18" ht="1.5" customHeight="1">
      <c r="Q410" s="47">
        <v>126</v>
      </c>
      <c r="R410" s="47">
        <v>80</v>
      </c>
    </row>
    <row r="411" spans="17:18" ht="1.5" customHeight="1">
      <c r="Q411" s="47">
        <v>320</v>
      </c>
      <c r="R411" s="47">
        <v>80</v>
      </c>
    </row>
    <row r="412" spans="17:18" ht="1.5" customHeight="1">
      <c r="Q412" s="47">
        <v>100</v>
      </c>
      <c r="R412" s="47">
        <v>240</v>
      </c>
    </row>
    <row r="413" spans="17:18" ht="1.5" customHeight="1">
      <c r="Q413" s="47">
        <v>100</v>
      </c>
      <c r="R413" s="47">
        <v>220</v>
      </c>
    </row>
    <row r="414" spans="17:18" ht="1.5" customHeight="1">
      <c r="Q414" s="47">
        <v>100</v>
      </c>
      <c r="R414" s="47">
        <v>200</v>
      </c>
    </row>
    <row r="415" spans="17:18" ht="1.5" customHeight="1">
      <c r="Q415" s="47">
        <v>100</v>
      </c>
      <c r="R415" s="47">
        <v>180</v>
      </c>
    </row>
    <row r="416" spans="17:18" ht="1.5" customHeight="1">
      <c r="Q416" s="47">
        <v>100</v>
      </c>
      <c r="R416" s="47">
        <v>160</v>
      </c>
    </row>
    <row r="417" spans="17:18" ht="1.5" customHeight="1">
      <c r="Q417" s="47">
        <v>100</v>
      </c>
      <c r="R417" s="47">
        <v>140</v>
      </c>
    </row>
    <row r="418" spans="17:18" ht="1.5" customHeight="1">
      <c r="Q418" s="47">
        <v>100</v>
      </c>
      <c r="R418" s="47">
        <v>120</v>
      </c>
    </row>
    <row r="419" spans="17:18" ht="1.5" customHeight="1">
      <c r="Q419" s="47">
        <v>136</v>
      </c>
      <c r="R419" s="47">
        <v>80</v>
      </c>
    </row>
    <row r="420" spans="17:18" ht="1.5" customHeight="1">
      <c r="Q420" s="47">
        <v>155</v>
      </c>
      <c r="R420" s="47">
        <v>80</v>
      </c>
    </row>
    <row r="421" spans="17:18" ht="1.5" customHeight="1">
      <c r="Q421" s="47">
        <v>180</v>
      </c>
      <c r="R421" s="47">
        <v>80</v>
      </c>
    </row>
    <row r="422" spans="17:18" ht="1.5" customHeight="1">
      <c r="Q422" s="47">
        <v>200</v>
      </c>
      <c r="R422" s="47">
        <v>80</v>
      </c>
    </row>
    <row r="423" spans="17:18" ht="1.5" customHeight="1">
      <c r="Q423" s="47">
        <v>220</v>
      </c>
      <c r="R423" s="47">
        <v>80</v>
      </c>
    </row>
    <row r="424" spans="17:18" ht="1.5" customHeight="1">
      <c r="Q424" s="47">
        <v>240</v>
      </c>
      <c r="R424" s="47">
        <v>80</v>
      </c>
    </row>
    <row r="425" spans="17:18" ht="1.5" customHeight="1">
      <c r="Q425" s="47">
        <v>260</v>
      </c>
      <c r="R425" s="47">
        <v>80</v>
      </c>
    </row>
    <row r="426" spans="17:18" ht="1.5" customHeight="1">
      <c r="Q426" s="47">
        <v>280</v>
      </c>
      <c r="R426" s="47">
        <v>80</v>
      </c>
    </row>
    <row r="427" spans="17:18" ht="1.5" customHeight="1">
      <c r="Q427" s="47">
        <v>300</v>
      </c>
      <c r="R427" s="47">
        <v>80</v>
      </c>
    </row>
    <row r="428" spans="17:18" ht="1.5" customHeight="1">
      <c r="Q428" s="47">
        <v>796</v>
      </c>
      <c r="R428" s="47">
        <v>218</v>
      </c>
    </row>
    <row r="429" spans="17:18" ht="1.5" customHeight="1">
      <c r="Q429" s="47">
        <v>780</v>
      </c>
      <c r="R429" s="47">
        <v>216</v>
      </c>
    </row>
    <row r="430" spans="17:18" ht="1.5" customHeight="1">
      <c r="Q430" s="47">
        <v>756</v>
      </c>
      <c r="R430" s="47">
        <v>213</v>
      </c>
    </row>
    <row r="431" spans="17:18" ht="1.5" customHeight="1">
      <c r="Q431" s="47">
        <v>730</v>
      </c>
      <c r="R431" s="47">
        <v>211</v>
      </c>
    </row>
    <row r="432" spans="17:18" ht="1.5" customHeight="1">
      <c r="Q432" s="47">
        <v>704</v>
      </c>
      <c r="R432" s="47">
        <v>208</v>
      </c>
    </row>
    <row r="433" spans="17:18" ht="1.5" customHeight="1">
      <c r="Q433" s="47">
        <v>680</v>
      </c>
      <c r="R433" s="47">
        <v>205</v>
      </c>
    </row>
    <row r="434" spans="17:18" ht="1.5" customHeight="1">
      <c r="Q434" s="47">
        <v>652</v>
      </c>
      <c r="R434" s="47">
        <v>202</v>
      </c>
    </row>
    <row r="435" spans="17:18" ht="1.5" customHeight="1">
      <c r="Q435" s="47">
        <v>617</v>
      </c>
      <c r="R435" s="47">
        <v>200</v>
      </c>
    </row>
    <row r="436" spans="17:18" ht="1.5" customHeight="1">
      <c r="Q436" s="47">
        <v>590</v>
      </c>
      <c r="R436" s="47">
        <v>197</v>
      </c>
    </row>
    <row r="437" spans="17:18" ht="1.5" customHeight="1">
      <c r="Q437" s="47">
        <v>563</v>
      </c>
      <c r="R437" s="47">
        <v>195</v>
      </c>
    </row>
    <row r="438" spans="17:18" ht="1.5" customHeight="1">
      <c r="Q438" s="47">
        <v>526</v>
      </c>
      <c r="R438" s="47">
        <v>192</v>
      </c>
    </row>
    <row r="439" spans="17:18" ht="1.5" customHeight="1">
      <c r="Q439" s="47">
        <v>500</v>
      </c>
      <c r="R439" s="47">
        <v>188</v>
      </c>
    </row>
    <row r="440" spans="17:18" ht="1.5" customHeight="1">
      <c r="Q440" s="47">
        <v>472</v>
      </c>
      <c r="R440" s="47">
        <v>184</v>
      </c>
    </row>
    <row r="441" spans="17:18" ht="1.5" customHeight="1">
      <c r="Q441" s="47">
        <v>446</v>
      </c>
      <c r="R441" s="47">
        <v>180</v>
      </c>
    </row>
    <row r="442" spans="17:18" ht="1.5" customHeight="1">
      <c r="Q442" s="47">
        <v>423</v>
      </c>
      <c r="R442" s="47">
        <v>177</v>
      </c>
    </row>
    <row r="443" spans="17:18" ht="1.5" customHeight="1">
      <c r="Q443" s="47">
        <v>392</v>
      </c>
      <c r="R443" s="47">
        <v>172</v>
      </c>
    </row>
    <row r="444" spans="17:18" ht="1.5" customHeight="1">
      <c r="Q444" s="47">
        <v>364</v>
      </c>
      <c r="R444" s="47">
        <v>167</v>
      </c>
    </row>
    <row r="445" spans="17:18" ht="1.5" customHeight="1">
      <c r="Q445" s="47">
        <v>336</v>
      </c>
      <c r="R445" s="47">
        <v>160</v>
      </c>
    </row>
    <row r="446" spans="17:18" ht="1.5" customHeight="1">
      <c r="Q446" s="47">
        <v>309</v>
      </c>
      <c r="R446" s="47">
        <v>156</v>
      </c>
    </row>
    <row r="447" spans="17:18" ht="1.5" customHeight="1">
      <c r="Q447" s="47">
        <v>275</v>
      </c>
      <c r="R447" s="47">
        <v>149</v>
      </c>
    </row>
    <row r="448" spans="17:18" ht="1.5" customHeight="1">
      <c r="Q448" s="47">
        <v>254</v>
      </c>
      <c r="R448" s="47">
        <v>144</v>
      </c>
    </row>
    <row r="449" spans="17:18" ht="1.5" customHeight="1">
      <c r="Q449" s="47">
        <v>422</v>
      </c>
      <c r="R449" s="47">
        <v>555</v>
      </c>
    </row>
    <row r="450" spans="17:18" ht="1.5" customHeight="1">
      <c r="Q450" s="47">
        <v>406</v>
      </c>
      <c r="R450" s="47">
        <v>544</v>
      </c>
    </row>
    <row r="451" spans="17:18" ht="1.5" customHeight="1">
      <c r="Q451" s="47">
        <v>388</v>
      </c>
      <c r="R451" s="47">
        <v>535</v>
      </c>
    </row>
    <row r="452" spans="17:18" ht="1.5" customHeight="1">
      <c r="Q452" s="47">
        <v>364</v>
      </c>
      <c r="R452" s="47">
        <v>522</v>
      </c>
    </row>
    <row r="453" spans="17:18" ht="1.5" customHeight="1">
      <c r="Q453" s="47">
        <v>344</v>
      </c>
      <c r="R453" s="47">
        <v>509</v>
      </c>
    </row>
    <row r="454" spans="17:18" ht="1.5" customHeight="1">
      <c r="Q454" s="47">
        <v>322</v>
      </c>
      <c r="R454" s="47">
        <v>496</v>
      </c>
    </row>
    <row r="455" spans="17:18" ht="1.5" customHeight="1">
      <c r="Q455" s="47">
        <v>298</v>
      </c>
      <c r="R455" s="47">
        <v>483</v>
      </c>
    </row>
    <row r="456" spans="17:18" ht="1.5" customHeight="1">
      <c r="Q456" s="47">
        <v>273</v>
      </c>
      <c r="R456" s="47">
        <v>470</v>
      </c>
    </row>
    <row r="457" spans="17:18" ht="1.5" customHeight="1">
      <c r="Q457" s="47">
        <v>253</v>
      </c>
      <c r="R457" s="47">
        <v>457</v>
      </c>
    </row>
    <row r="458" spans="17:18" ht="1.5" customHeight="1">
      <c r="Q458" s="47">
        <v>230</v>
      </c>
      <c r="R458" s="47">
        <v>445</v>
      </c>
    </row>
    <row r="459" spans="17:18" ht="1.5" customHeight="1">
      <c r="Q459" s="47">
        <v>218</v>
      </c>
      <c r="R459" s="47">
        <v>435</v>
      </c>
    </row>
    <row r="460" spans="17:18" ht="1.5" customHeight="1">
      <c r="Q460" s="47">
        <v>207</v>
      </c>
      <c r="R460" s="47">
        <v>428</v>
      </c>
    </row>
    <row r="461" ht="13.5" customHeight="1"/>
  </sheetData>
  <sheetProtection/>
  <printOptions/>
  <pageMargins left="0.47" right="0.49" top="0.39" bottom="0.42" header="0.36" footer="0.3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27"/>
  <sheetViews>
    <sheetView zoomScalePageLayoutView="0" workbookViewId="0" topLeftCell="A3">
      <selection activeCell="A47" sqref="A47"/>
    </sheetView>
  </sheetViews>
  <sheetFormatPr defaultColWidth="8.796875" defaultRowHeight="14.25"/>
  <cols>
    <col min="1" max="1" width="8.5" style="53" customWidth="1"/>
    <col min="2" max="2" width="15.69921875" style="53" customWidth="1"/>
    <col min="3" max="3" width="5.19921875" style="53" customWidth="1"/>
    <col min="4" max="4" width="6.5" style="53" customWidth="1"/>
    <col min="5" max="5" width="8.3984375" style="53" customWidth="1"/>
    <col min="6" max="10" width="5.59765625" style="53" customWidth="1"/>
    <col min="11" max="11" width="6.19921875" style="53" customWidth="1"/>
    <col min="12" max="13" width="5.59765625" style="53" customWidth="1"/>
    <col min="14" max="14" width="7.3984375" style="53" customWidth="1"/>
    <col min="15" max="16" width="5.59765625" style="53" customWidth="1"/>
    <col min="17" max="17" width="7.5" style="53" customWidth="1"/>
    <col min="18" max="16384" width="9" style="53" customWidth="1"/>
  </cols>
  <sheetData>
    <row r="1" ht="13.5">
      <c r="A1" s="67" t="s">
        <v>189</v>
      </c>
    </row>
    <row r="3" spans="1:17" ht="16.5">
      <c r="A3" s="95" t="s">
        <v>112</v>
      </c>
      <c r="B3" s="96"/>
      <c r="C3" s="99" t="s">
        <v>154</v>
      </c>
      <c r="D3" s="101" t="s">
        <v>155</v>
      </c>
      <c r="E3" s="103" t="s">
        <v>156</v>
      </c>
      <c r="F3" s="92" t="s">
        <v>157</v>
      </c>
      <c r="G3" s="92"/>
      <c r="H3" s="92"/>
      <c r="I3" s="92"/>
      <c r="J3" s="92"/>
      <c r="K3" s="92"/>
      <c r="L3" s="93" t="s">
        <v>158</v>
      </c>
      <c r="M3" s="94"/>
      <c r="N3" s="94"/>
      <c r="O3" s="94"/>
      <c r="P3" s="94"/>
      <c r="Q3" s="94"/>
    </row>
    <row r="4" spans="1:17" s="54" customFormat="1" ht="12" customHeight="1">
      <c r="A4" s="97"/>
      <c r="B4" s="98"/>
      <c r="C4" s="100"/>
      <c r="D4" s="102"/>
      <c r="E4" s="104"/>
      <c r="F4" s="55" t="s">
        <v>77</v>
      </c>
      <c r="G4" s="55" t="s">
        <v>75</v>
      </c>
      <c r="H4" s="55" t="s">
        <v>113</v>
      </c>
      <c r="I4" s="55" t="s">
        <v>159</v>
      </c>
      <c r="J4" s="55" t="s">
        <v>160</v>
      </c>
      <c r="K4" s="55" t="s">
        <v>161</v>
      </c>
      <c r="L4" s="55" t="s">
        <v>162</v>
      </c>
      <c r="M4" s="55" t="s">
        <v>163</v>
      </c>
      <c r="N4" s="55" t="s">
        <v>164</v>
      </c>
      <c r="O4" s="55" t="s">
        <v>165</v>
      </c>
      <c r="P4" s="55" t="s">
        <v>166</v>
      </c>
      <c r="Q4" s="55" t="s">
        <v>167</v>
      </c>
    </row>
    <row r="5" spans="1:17" ht="13.5">
      <c r="A5" s="56" t="s">
        <v>134</v>
      </c>
      <c r="B5" s="56" t="s">
        <v>135</v>
      </c>
      <c r="C5" s="69"/>
      <c r="D5" s="57">
        <v>-2.85</v>
      </c>
      <c r="E5" s="58">
        <v>1.8</v>
      </c>
      <c r="F5" s="56">
        <v>60</v>
      </c>
      <c r="G5" s="56">
        <v>220</v>
      </c>
      <c r="H5" s="59">
        <v>3.667</v>
      </c>
      <c r="I5" s="56">
        <f aca="true" t="shared" si="0" ref="I5:I23">F5*C5</f>
        <v>0</v>
      </c>
      <c r="J5" s="56">
        <f aca="true" t="shared" si="1" ref="J5:J23">G5*C5</f>
        <v>0</v>
      </c>
      <c r="K5" s="56"/>
      <c r="L5" s="56">
        <f aca="true" t="shared" si="2" ref="L5:L23">F5-40</f>
        <v>20</v>
      </c>
      <c r="M5" s="56">
        <f aca="true" t="shared" si="3" ref="M5:M23">G5-220</f>
        <v>0</v>
      </c>
      <c r="N5" s="59">
        <f aca="true" t="shared" si="4" ref="N5:N11">M5/L5</f>
        <v>0</v>
      </c>
      <c r="O5" s="56">
        <f aca="true" t="shared" si="5" ref="O5:O23">L5*C5</f>
        <v>0</v>
      </c>
      <c r="P5" s="56">
        <f aca="true" t="shared" si="6" ref="P5:P23">M5*C5</f>
        <v>0</v>
      </c>
      <c r="Q5" s="56"/>
    </row>
    <row r="6" spans="1:17" ht="13.5">
      <c r="A6" s="56" t="s">
        <v>114</v>
      </c>
      <c r="B6" s="56" t="s">
        <v>115</v>
      </c>
      <c r="C6" s="69"/>
      <c r="D6" s="57">
        <v>-4.2</v>
      </c>
      <c r="E6" s="58">
        <v>-4.5</v>
      </c>
      <c r="F6" s="56">
        <v>120</v>
      </c>
      <c r="G6" s="56">
        <v>410</v>
      </c>
      <c r="H6" s="59">
        <v>3.417</v>
      </c>
      <c r="I6" s="56">
        <f t="shared" si="0"/>
        <v>0</v>
      </c>
      <c r="J6" s="56">
        <f t="shared" si="1"/>
        <v>0</v>
      </c>
      <c r="K6" s="56"/>
      <c r="L6" s="56">
        <f t="shared" si="2"/>
        <v>80</v>
      </c>
      <c r="M6" s="56">
        <f t="shared" si="3"/>
        <v>190</v>
      </c>
      <c r="N6" s="59">
        <f t="shared" si="4"/>
        <v>2.375</v>
      </c>
      <c r="O6" s="56">
        <f t="shared" si="5"/>
        <v>0</v>
      </c>
      <c r="P6" s="56">
        <f t="shared" si="6"/>
        <v>0</v>
      </c>
      <c r="Q6" s="56"/>
    </row>
    <row r="7" spans="1:17" ht="13.5">
      <c r="A7" s="56" t="s">
        <v>118</v>
      </c>
      <c r="B7" s="56" t="s">
        <v>119</v>
      </c>
      <c r="C7" s="69"/>
      <c r="D7" s="57">
        <v>-3.82</v>
      </c>
      <c r="E7" s="58">
        <v>-3.5</v>
      </c>
      <c r="F7" s="56">
        <v>80</v>
      </c>
      <c r="G7" s="56">
        <v>420</v>
      </c>
      <c r="H7" s="59">
        <v>5.25</v>
      </c>
      <c r="I7" s="56">
        <f t="shared" si="0"/>
        <v>0</v>
      </c>
      <c r="J7" s="56">
        <f t="shared" si="1"/>
        <v>0</v>
      </c>
      <c r="K7" s="56"/>
      <c r="L7" s="56">
        <f t="shared" si="2"/>
        <v>40</v>
      </c>
      <c r="M7" s="56">
        <f t="shared" si="3"/>
        <v>200</v>
      </c>
      <c r="N7" s="59">
        <f t="shared" si="4"/>
        <v>5</v>
      </c>
      <c r="O7" s="56">
        <f t="shared" si="5"/>
        <v>0</v>
      </c>
      <c r="P7" s="56">
        <f t="shared" si="6"/>
        <v>0</v>
      </c>
      <c r="Q7" s="56"/>
    </row>
    <row r="8" spans="1:17" ht="13.5">
      <c r="A8" s="56" t="s">
        <v>116</v>
      </c>
      <c r="B8" s="56" t="s">
        <v>117</v>
      </c>
      <c r="C8" s="69"/>
      <c r="D8" s="57">
        <v>-3.89</v>
      </c>
      <c r="E8" s="58">
        <v>-3.5</v>
      </c>
      <c r="F8" s="56">
        <v>80</v>
      </c>
      <c r="G8" s="56">
        <v>370</v>
      </c>
      <c r="H8" s="59">
        <v>4.625</v>
      </c>
      <c r="I8" s="56">
        <f t="shared" si="0"/>
        <v>0</v>
      </c>
      <c r="J8" s="56">
        <f t="shared" si="1"/>
        <v>0</v>
      </c>
      <c r="K8" s="56"/>
      <c r="L8" s="56">
        <f t="shared" si="2"/>
        <v>40</v>
      </c>
      <c r="M8" s="56">
        <f t="shared" si="3"/>
        <v>150</v>
      </c>
      <c r="N8" s="59">
        <f t="shared" si="4"/>
        <v>3.75</v>
      </c>
      <c r="O8" s="56">
        <f t="shared" si="5"/>
        <v>0</v>
      </c>
      <c r="P8" s="56">
        <f t="shared" si="6"/>
        <v>0</v>
      </c>
      <c r="Q8" s="56"/>
    </row>
    <row r="9" spans="1:17" ht="13.5">
      <c r="A9" s="56" t="s">
        <v>138</v>
      </c>
      <c r="B9" s="56" t="s">
        <v>139</v>
      </c>
      <c r="C9" s="69"/>
      <c r="D9" s="57">
        <v>-2.49</v>
      </c>
      <c r="E9" s="58">
        <v>2.5</v>
      </c>
      <c r="F9" s="56">
        <v>100</v>
      </c>
      <c r="G9" s="56">
        <v>240</v>
      </c>
      <c r="H9" s="59">
        <v>2.4</v>
      </c>
      <c r="I9" s="56">
        <f t="shared" si="0"/>
        <v>0</v>
      </c>
      <c r="J9" s="56">
        <f t="shared" si="1"/>
        <v>0</v>
      </c>
      <c r="K9" s="56"/>
      <c r="L9" s="56">
        <f t="shared" si="2"/>
        <v>60</v>
      </c>
      <c r="M9" s="56">
        <f t="shared" si="3"/>
        <v>20</v>
      </c>
      <c r="N9" s="59">
        <f t="shared" si="4"/>
        <v>0.3333333333333333</v>
      </c>
      <c r="O9" s="56">
        <f t="shared" si="5"/>
        <v>0</v>
      </c>
      <c r="P9" s="56">
        <f t="shared" si="6"/>
        <v>0</v>
      </c>
      <c r="Q9" s="56"/>
    </row>
    <row r="10" spans="1:17" ht="13.5">
      <c r="A10" s="56" t="s">
        <v>122</v>
      </c>
      <c r="B10" s="56" t="s">
        <v>123</v>
      </c>
      <c r="C10" s="69"/>
      <c r="D10" s="57">
        <v>-3.64</v>
      </c>
      <c r="E10" s="58">
        <v>-3.5</v>
      </c>
      <c r="F10" s="56">
        <v>100</v>
      </c>
      <c r="G10" s="56">
        <v>420</v>
      </c>
      <c r="H10" s="59">
        <v>4.2</v>
      </c>
      <c r="I10" s="56">
        <f t="shared" si="0"/>
        <v>0</v>
      </c>
      <c r="J10" s="56">
        <f t="shared" si="1"/>
        <v>0</v>
      </c>
      <c r="K10" s="56"/>
      <c r="L10" s="56">
        <f t="shared" si="2"/>
        <v>60</v>
      </c>
      <c r="M10" s="56">
        <f t="shared" si="3"/>
        <v>200</v>
      </c>
      <c r="N10" s="59">
        <f t="shared" si="4"/>
        <v>3.3333333333333335</v>
      </c>
      <c r="O10" s="56">
        <f t="shared" si="5"/>
        <v>0</v>
      </c>
      <c r="P10" s="56">
        <f t="shared" si="6"/>
        <v>0</v>
      </c>
      <c r="Q10" s="56"/>
    </row>
    <row r="11" spans="1:17" ht="13.5">
      <c r="A11" s="56" t="s">
        <v>120</v>
      </c>
      <c r="B11" s="56" t="s">
        <v>121</v>
      </c>
      <c r="C11" s="69"/>
      <c r="D11" s="57">
        <v>-3.69</v>
      </c>
      <c r="E11" s="58">
        <v>-3.5</v>
      </c>
      <c r="F11" s="56">
        <v>100</v>
      </c>
      <c r="G11" s="56">
        <v>370</v>
      </c>
      <c r="H11" s="59">
        <v>3.7</v>
      </c>
      <c r="I11" s="56">
        <f t="shared" si="0"/>
        <v>0</v>
      </c>
      <c r="J11" s="56">
        <f t="shared" si="1"/>
        <v>0</v>
      </c>
      <c r="K11" s="56"/>
      <c r="L11" s="56">
        <f t="shared" si="2"/>
        <v>60</v>
      </c>
      <c r="M11" s="56">
        <f t="shared" si="3"/>
        <v>150</v>
      </c>
      <c r="N11" s="59">
        <f t="shared" si="4"/>
        <v>2.5</v>
      </c>
      <c r="O11" s="56">
        <f t="shared" si="5"/>
        <v>0</v>
      </c>
      <c r="P11" s="56">
        <f t="shared" si="6"/>
        <v>0</v>
      </c>
      <c r="Q11" s="56"/>
    </row>
    <row r="12" spans="1:17" ht="13.5">
      <c r="A12" s="56" t="s">
        <v>126</v>
      </c>
      <c r="B12" s="56" t="s">
        <v>127</v>
      </c>
      <c r="C12" s="69"/>
      <c r="D12" s="57">
        <v>-3.21</v>
      </c>
      <c r="E12" s="58">
        <v>-0.4</v>
      </c>
      <c r="F12" s="56">
        <v>40</v>
      </c>
      <c r="G12" s="56">
        <v>220</v>
      </c>
      <c r="H12" s="59">
        <v>5.5</v>
      </c>
      <c r="I12" s="56">
        <f t="shared" si="0"/>
        <v>0</v>
      </c>
      <c r="J12" s="56">
        <f t="shared" si="1"/>
        <v>0</v>
      </c>
      <c r="K12" s="56"/>
      <c r="L12" s="56">
        <f t="shared" si="2"/>
        <v>0</v>
      </c>
      <c r="M12" s="56">
        <f t="shared" si="3"/>
        <v>0</v>
      </c>
      <c r="N12" s="60" t="s">
        <v>168</v>
      </c>
      <c r="O12" s="56">
        <f t="shared" si="5"/>
        <v>0</v>
      </c>
      <c r="P12" s="56">
        <f t="shared" si="6"/>
        <v>0</v>
      </c>
      <c r="Q12" s="56"/>
    </row>
    <row r="13" spans="1:17" ht="13.5">
      <c r="A13" s="56" t="s">
        <v>124</v>
      </c>
      <c r="B13" s="56" t="s">
        <v>125</v>
      </c>
      <c r="C13" s="69"/>
      <c r="D13" s="57">
        <v>-3.32</v>
      </c>
      <c r="E13" s="58">
        <v>-3.2</v>
      </c>
      <c r="F13" s="56">
        <v>120</v>
      </c>
      <c r="G13" s="56">
        <v>372</v>
      </c>
      <c r="H13" s="59">
        <v>3.1</v>
      </c>
      <c r="I13" s="56">
        <f t="shared" si="0"/>
        <v>0</v>
      </c>
      <c r="J13" s="56">
        <f t="shared" si="1"/>
        <v>0</v>
      </c>
      <c r="K13" s="56"/>
      <c r="L13" s="56">
        <f t="shared" si="2"/>
        <v>80</v>
      </c>
      <c r="M13" s="56">
        <f t="shared" si="3"/>
        <v>152</v>
      </c>
      <c r="N13" s="59">
        <f aca="true" t="shared" si="7" ref="N13:N23">M13/L13</f>
        <v>1.9</v>
      </c>
      <c r="O13" s="56">
        <f t="shared" si="5"/>
        <v>0</v>
      </c>
      <c r="P13" s="56">
        <f t="shared" si="6"/>
        <v>0</v>
      </c>
      <c r="Q13" s="56"/>
    </row>
    <row r="14" spans="1:17" ht="13.5">
      <c r="A14" s="56" t="s">
        <v>146</v>
      </c>
      <c r="B14" s="56" t="s">
        <v>147</v>
      </c>
      <c r="C14" s="69"/>
      <c r="D14" s="57">
        <v>-1.7</v>
      </c>
      <c r="E14" s="58">
        <v>4.5</v>
      </c>
      <c r="F14" s="56">
        <v>120</v>
      </c>
      <c r="G14" s="56">
        <v>220</v>
      </c>
      <c r="H14" s="59">
        <v>1.833</v>
      </c>
      <c r="I14" s="56">
        <f t="shared" si="0"/>
        <v>0</v>
      </c>
      <c r="J14" s="56">
        <f t="shared" si="1"/>
        <v>0</v>
      </c>
      <c r="K14" s="56"/>
      <c r="L14" s="56">
        <f t="shared" si="2"/>
        <v>80</v>
      </c>
      <c r="M14" s="56">
        <f t="shared" si="3"/>
        <v>0</v>
      </c>
      <c r="N14" s="59">
        <f t="shared" si="7"/>
        <v>0</v>
      </c>
      <c r="O14" s="56">
        <f t="shared" si="5"/>
        <v>0</v>
      </c>
      <c r="P14" s="56">
        <f t="shared" si="6"/>
        <v>0</v>
      </c>
      <c r="Q14" s="56"/>
    </row>
    <row r="15" spans="1:17" ht="13.5">
      <c r="A15" s="56" t="s">
        <v>148</v>
      </c>
      <c r="B15" s="56" t="s">
        <v>149</v>
      </c>
      <c r="C15" s="69"/>
      <c r="D15" s="57">
        <v>-1.52</v>
      </c>
      <c r="E15" s="58">
        <v>3.8</v>
      </c>
      <c r="F15" s="56">
        <v>110</v>
      </c>
      <c r="G15" s="56">
        <v>220</v>
      </c>
      <c r="H15" s="59">
        <v>2</v>
      </c>
      <c r="I15" s="56">
        <f t="shared" si="0"/>
        <v>0</v>
      </c>
      <c r="J15" s="56">
        <f t="shared" si="1"/>
        <v>0</v>
      </c>
      <c r="K15" s="56"/>
      <c r="L15" s="56">
        <f t="shared" si="2"/>
        <v>70</v>
      </c>
      <c r="M15" s="56">
        <f t="shared" si="3"/>
        <v>0</v>
      </c>
      <c r="N15" s="59">
        <f t="shared" si="7"/>
        <v>0</v>
      </c>
      <c r="O15" s="56">
        <f t="shared" si="5"/>
        <v>0</v>
      </c>
      <c r="P15" s="56">
        <f t="shared" si="6"/>
        <v>0</v>
      </c>
      <c r="Q15" s="56"/>
    </row>
    <row r="16" spans="1:17" ht="13.5">
      <c r="A16" s="56" t="s">
        <v>130</v>
      </c>
      <c r="B16" s="56" t="s">
        <v>131</v>
      </c>
      <c r="C16" s="69"/>
      <c r="D16" s="57">
        <v>-3.05</v>
      </c>
      <c r="E16" s="58">
        <v>-3.9</v>
      </c>
      <c r="F16" s="56">
        <v>120</v>
      </c>
      <c r="G16" s="56">
        <v>290</v>
      </c>
      <c r="H16" s="59">
        <v>2.417</v>
      </c>
      <c r="I16" s="56">
        <f t="shared" si="0"/>
        <v>0</v>
      </c>
      <c r="J16" s="56">
        <f t="shared" si="1"/>
        <v>0</v>
      </c>
      <c r="K16" s="56"/>
      <c r="L16" s="56">
        <f t="shared" si="2"/>
        <v>80</v>
      </c>
      <c r="M16" s="56">
        <f t="shared" si="3"/>
        <v>70</v>
      </c>
      <c r="N16" s="59">
        <f t="shared" si="7"/>
        <v>0.875</v>
      </c>
      <c r="O16" s="56">
        <f t="shared" si="5"/>
        <v>0</v>
      </c>
      <c r="P16" s="56">
        <f t="shared" si="6"/>
        <v>0</v>
      </c>
      <c r="Q16" s="56"/>
    </row>
    <row r="17" spans="1:17" ht="13.5">
      <c r="A17" s="56" t="s">
        <v>144</v>
      </c>
      <c r="B17" s="56" t="s">
        <v>145</v>
      </c>
      <c r="C17" s="69"/>
      <c r="D17" s="57">
        <v>-1.87</v>
      </c>
      <c r="E17" s="58">
        <v>1.9</v>
      </c>
      <c r="F17" s="56">
        <v>140</v>
      </c>
      <c r="G17" s="56">
        <v>240</v>
      </c>
      <c r="H17" s="59">
        <v>1.714</v>
      </c>
      <c r="I17" s="56">
        <f t="shared" si="0"/>
        <v>0</v>
      </c>
      <c r="J17" s="56">
        <f t="shared" si="1"/>
        <v>0</v>
      </c>
      <c r="K17" s="56"/>
      <c r="L17" s="56">
        <f t="shared" si="2"/>
        <v>100</v>
      </c>
      <c r="M17" s="56">
        <f t="shared" si="3"/>
        <v>20</v>
      </c>
      <c r="N17" s="59">
        <f t="shared" si="7"/>
        <v>0.2</v>
      </c>
      <c r="O17" s="56">
        <f t="shared" si="5"/>
        <v>0</v>
      </c>
      <c r="P17" s="56">
        <f t="shared" si="6"/>
        <v>0</v>
      </c>
      <c r="Q17" s="56"/>
    </row>
    <row r="18" spans="1:17" ht="13.5">
      <c r="A18" s="56" t="s">
        <v>150</v>
      </c>
      <c r="B18" s="56" t="s">
        <v>151</v>
      </c>
      <c r="C18" s="69"/>
      <c r="D18" s="57">
        <v>-1.38</v>
      </c>
      <c r="E18" s="58">
        <v>2.8</v>
      </c>
      <c r="F18" s="56">
        <v>180</v>
      </c>
      <c r="G18" s="56">
        <v>235</v>
      </c>
      <c r="H18" s="59">
        <v>1.306</v>
      </c>
      <c r="I18" s="56">
        <f t="shared" si="0"/>
        <v>0</v>
      </c>
      <c r="J18" s="56">
        <f t="shared" si="1"/>
        <v>0</v>
      </c>
      <c r="K18" s="56"/>
      <c r="L18" s="56">
        <f t="shared" si="2"/>
        <v>140</v>
      </c>
      <c r="M18" s="56">
        <f t="shared" si="3"/>
        <v>15</v>
      </c>
      <c r="N18" s="59">
        <f t="shared" si="7"/>
        <v>0.10714285714285714</v>
      </c>
      <c r="O18" s="56">
        <f t="shared" si="5"/>
        <v>0</v>
      </c>
      <c r="P18" s="56">
        <f t="shared" si="6"/>
        <v>0</v>
      </c>
      <c r="Q18" s="56"/>
    </row>
    <row r="19" spans="1:17" ht="13.5">
      <c r="A19" s="56" t="s">
        <v>136</v>
      </c>
      <c r="B19" s="56" t="s">
        <v>137</v>
      </c>
      <c r="C19" s="69"/>
      <c r="D19" s="57">
        <v>-2.54</v>
      </c>
      <c r="E19" s="58">
        <v>-1.6</v>
      </c>
      <c r="F19" s="56">
        <v>100</v>
      </c>
      <c r="G19" s="56">
        <v>230</v>
      </c>
      <c r="H19" s="59">
        <v>2.3</v>
      </c>
      <c r="I19" s="56">
        <f t="shared" si="0"/>
        <v>0</v>
      </c>
      <c r="J19" s="56">
        <f t="shared" si="1"/>
        <v>0</v>
      </c>
      <c r="K19" s="56"/>
      <c r="L19" s="56">
        <f t="shared" si="2"/>
        <v>60</v>
      </c>
      <c r="M19" s="56">
        <f t="shared" si="3"/>
        <v>10</v>
      </c>
      <c r="N19" s="59">
        <f t="shared" si="7"/>
        <v>0.16666666666666666</v>
      </c>
      <c r="O19" s="56">
        <f t="shared" si="5"/>
        <v>0</v>
      </c>
      <c r="P19" s="56">
        <f t="shared" si="6"/>
        <v>0</v>
      </c>
      <c r="Q19" s="56"/>
    </row>
    <row r="20" spans="1:17" ht="13.5">
      <c r="A20" s="56" t="s">
        <v>128</v>
      </c>
      <c r="B20" s="56" t="s">
        <v>129</v>
      </c>
      <c r="C20" s="69"/>
      <c r="D20" s="57">
        <v>-3.07</v>
      </c>
      <c r="E20" s="58">
        <v>-0.8</v>
      </c>
      <c r="F20" s="56">
        <v>60</v>
      </c>
      <c r="G20" s="56">
        <v>320</v>
      </c>
      <c r="H20" s="59">
        <v>5.333</v>
      </c>
      <c r="I20" s="56">
        <f t="shared" si="0"/>
        <v>0</v>
      </c>
      <c r="J20" s="56">
        <f t="shared" si="1"/>
        <v>0</v>
      </c>
      <c r="K20" s="56"/>
      <c r="L20" s="56">
        <f t="shared" si="2"/>
        <v>20</v>
      </c>
      <c r="M20" s="56">
        <f t="shared" si="3"/>
        <v>100</v>
      </c>
      <c r="N20" s="59">
        <f t="shared" si="7"/>
        <v>5</v>
      </c>
      <c r="O20" s="56">
        <f t="shared" si="5"/>
        <v>0</v>
      </c>
      <c r="P20" s="56">
        <f t="shared" si="6"/>
        <v>0</v>
      </c>
      <c r="Q20" s="56"/>
    </row>
    <row r="21" spans="1:17" ht="13.5">
      <c r="A21" s="56" t="s">
        <v>132</v>
      </c>
      <c r="B21" s="56" t="s">
        <v>133</v>
      </c>
      <c r="C21" s="69"/>
      <c r="D21" s="57">
        <v>-2.94</v>
      </c>
      <c r="E21" s="58">
        <v>-0.7</v>
      </c>
      <c r="F21" s="56">
        <v>80</v>
      </c>
      <c r="G21" s="56">
        <v>320</v>
      </c>
      <c r="H21" s="59">
        <v>4</v>
      </c>
      <c r="I21" s="56">
        <f t="shared" si="0"/>
        <v>0</v>
      </c>
      <c r="J21" s="56">
        <f t="shared" si="1"/>
        <v>0</v>
      </c>
      <c r="K21" s="56"/>
      <c r="L21" s="56">
        <f t="shared" si="2"/>
        <v>40</v>
      </c>
      <c r="M21" s="56">
        <f t="shared" si="3"/>
        <v>100</v>
      </c>
      <c r="N21" s="59">
        <f t="shared" si="7"/>
        <v>2.5</v>
      </c>
      <c r="O21" s="56">
        <f t="shared" si="5"/>
        <v>0</v>
      </c>
      <c r="P21" s="56">
        <f t="shared" si="6"/>
        <v>0</v>
      </c>
      <c r="Q21" s="56"/>
    </row>
    <row r="22" spans="1:17" ht="13.5">
      <c r="A22" s="56" t="s">
        <v>152</v>
      </c>
      <c r="B22" s="56" t="s">
        <v>153</v>
      </c>
      <c r="C22" s="69"/>
      <c r="D22" s="57">
        <v>-1.05</v>
      </c>
      <c r="E22" s="58">
        <v>-0.9</v>
      </c>
      <c r="F22" s="56">
        <v>220</v>
      </c>
      <c r="G22" s="56">
        <v>350</v>
      </c>
      <c r="H22" s="59">
        <v>1.591</v>
      </c>
      <c r="I22" s="56">
        <f t="shared" si="0"/>
        <v>0</v>
      </c>
      <c r="J22" s="56">
        <f t="shared" si="1"/>
        <v>0</v>
      </c>
      <c r="K22" s="56"/>
      <c r="L22" s="56">
        <f t="shared" si="2"/>
        <v>180</v>
      </c>
      <c r="M22" s="56">
        <f t="shared" si="3"/>
        <v>130</v>
      </c>
      <c r="N22" s="59">
        <f t="shared" si="7"/>
        <v>0.7222222222222222</v>
      </c>
      <c r="O22" s="56">
        <f t="shared" si="5"/>
        <v>0</v>
      </c>
      <c r="P22" s="56">
        <f t="shared" si="6"/>
        <v>0</v>
      </c>
      <c r="Q22" s="56"/>
    </row>
    <row r="23" spans="1:17" ht="13.5">
      <c r="A23" s="56" t="s">
        <v>142</v>
      </c>
      <c r="B23" s="56" t="s">
        <v>143</v>
      </c>
      <c r="C23" s="69"/>
      <c r="D23" s="57">
        <v>-2.26</v>
      </c>
      <c r="E23" s="58">
        <v>-1.3</v>
      </c>
      <c r="F23" s="56">
        <v>180</v>
      </c>
      <c r="G23" s="56">
        <v>335</v>
      </c>
      <c r="H23" s="59">
        <v>1.861</v>
      </c>
      <c r="I23" s="56">
        <f t="shared" si="0"/>
        <v>0</v>
      </c>
      <c r="J23" s="56">
        <f t="shared" si="1"/>
        <v>0</v>
      </c>
      <c r="K23" s="56"/>
      <c r="L23" s="56">
        <f t="shared" si="2"/>
        <v>140</v>
      </c>
      <c r="M23" s="56">
        <f t="shared" si="3"/>
        <v>115</v>
      </c>
      <c r="N23" s="59">
        <f t="shared" si="7"/>
        <v>0.8214285714285714</v>
      </c>
      <c r="O23" s="56">
        <f t="shared" si="5"/>
        <v>0</v>
      </c>
      <c r="P23" s="56">
        <f t="shared" si="6"/>
        <v>0</v>
      </c>
      <c r="Q23" s="56"/>
    </row>
    <row r="24" spans="1:17" ht="13.5">
      <c r="A24" s="56" t="s">
        <v>140</v>
      </c>
      <c r="B24" s="56" t="s">
        <v>141</v>
      </c>
      <c r="C24" s="69"/>
      <c r="D24" s="57">
        <v>-2.26</v>
      </c>
      <c r="E24" s="58">
        <v>4.2</v>
      </c>
      <c r="F24" s="56">
        <v>90</v>
      </c>
      <c r="G24" s="56">
        <v>220</v>
      </c>
      <c r="H24" s="59">
        <v>2.444</v>
      </c>
      <c r="I24" s="56">
        <f>F24*C24</f>
        <v>0</v>
      </c>
      <c r="J24" s="56">
        <f>G24*C24</f>
        <v>0</v>
      </c>
      <c r="K24" s="71"/>
      <c r="L24" s="56">
        <f>F24-40</f>
        <v>50</v>
      </c>
      <c r="M24" s="56">
        <f>G24-220</f>
        <v>0</v>
      </c>
      <c r="N24" s="59">
        <f>M24/L24</f>
        <v>0</v>
      </c>
      <c r="O24" s="56">
        <f>L24*C24</f>
        <v>0</v>
      </c>
      <c r="P24" s="56">
        <f>M24*C24</f>
        <v>0</v>
      </c>
      <c r="Q24" s="71"/>
    </row>
    <row r="25" spans="1:17" ht="14.25" thickBot="1">
      <c r="A25" s="74" t="s">
        <v>190</v>
      </c>
      <c r="B25" s="74" t="s">
        <v>191</v>
      </c>
      <c r="C25" s="79"/>
      <c r="D25" s="75"/>
      <c r="E25" s="76"/>
      <c r="F25" s="74"/>
      <c r="G25" s="74">
        <v>100</v>
      </c>
      <c r="H25" s="77"/>
      <c r="I25" s="74"/>
      <c r="J25" s="74">
        <f>G25*C25</f>
        <v>0</v>
      </c>
      <c r="K25" s="78"/>
      <c r="L25" s="74"/>
      <c r="M25" s="74">
        <v>100</v>
      </c>
      <c r="N25" s="77"/>
      <c r="O25" s="74"/>
      <c r="P25" s="74">
        <f>M25*C25</f>
        <v>0</v>
      </c>
      <c r="Q25" s="71"/>
    </row>
    <row r="26" spans="3:17" ht="14.25" thickBot="1">
      <c r="C26" s="61">
        <f>SUM(C5:C25)</f>
        <v>0</v>
      </c>
      <c r="I26" s="61">
        <f>SUM(I5:I25)</f>
        <v>0</v>
      </c>
      <c r="J26" s="70">
        <f>SUM(J5:J25)</f>
        <v>0</v>
      </c>
      <c r="K26" s="72" t="e">
        <f>J26/I26</f>
        <v>#DIV/0!</v>
      </c>
      <c r="L26" s="62"/>
      <c r="M26" s="62"/>
      <c r="N26" s="62"/>
      <c r="O26" s="61">
        <f>SUM(O5:O25)</f>
        <v>0</v>
      </c>
      <c r="P26" s="70">
        <f>SUM(P5:P25)</f>
        <v>0</v>
      </c>
      <c r="Q26" s="73" t="e">
        <f>P26/O26</f>
        <v>#DIV/0!</v>
      </c>
    </row>
    <row r="27" ht="13.5">
      <c r="Q27" s="63"/>
    </row>
  </sheetData>
  <sheetProtection/>
  <mergeCells count="6">
    <mergeCell ref="F3:K3"/>
    <mergeCell ref="L3:Q3"/>
    <mergeCell ref="A3:B4"/>
    <mergeCell ref="C3:C4"/>
    <mergeCell ref="D3:D4"/>
    <mergeCell ref="E3:E4"/>
  </mergeCells>
  <printOptions/>
  <pageMargins left="1.13" right="0.55" top="1" bottom="1" header="0.512" footer="0.51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30"/>
  <sheetViews>
    <sheetView zoomScalePageLayoutView="0" workbookViewId="0" topLeftCell="A1">
      <selection activeCell="B45" sqref="B45"/>
    </sheetView>
  </sheetViews>
  <sheetFormatPr defaultColWidth="8.796875" defaultRowHeight="14.25"/>
  <cols>
    <col min="1" max="1" width="8.5" style="53" customWidth="1"/>
    <col min="2" max="2" width="15.69921875" style="53" customWidth="1"/>
    <col min="3" max="3" width="5.19921875" style="53" customWidth="1"/>
    <col min="4" max="4" width="6.5" style="53" customWidth="1"/>
    <col min="5" max="5" width="8.3984375" style="53" customWidth="1"/>
    <col min="6" max="10" width="5.59765625" style="53" customWidth="1"/>
    <col min="11" max="11" width="6.19921875" style="53" customWidth="1"/>
    <col min="12" max="13" width="5.59765625" style="53" customWidth="1"/>
    <col min="14" max="14" width="7.3984375" style="53" customWidth="1"/>
    <col min="15" max="16" width="5.59765625" style="53" customWidth="1"/>
    <col min="17" max="17" width="7.5" style="53" customWidth="1"/>
    <col min="18" max="16384" width="9" style="53" customWidth="1"/>
  </cols>
  <sheetData>
    <row r="1" ht="13.5">
      <c r="A1" s="67" t="s">
        <v>189</v>
      </c>
    </row>
    <row r="2" ht="13.5">
      <c r="A2" s="68" t="s">
        <v>188</v>
      </c>
    </row>
    <row r="3" ht="8.25" customHeight="1"/>
    <row r="4" spans="1:17" ht="16.5">
      <c r="A4" s="95" t="s">
        <v>112</v>
      </c>
      <c r="B4" s="96"/>
      <c r="C4" s="99" t="s">
        <v>169</v>
      </c>
      <c r="D4" s="101" t="s">
        <v>170</v>
      </c>
      <c r="E4" s="103" t="s">
        <v>171</v>
      </c>
      <c r="F4" s="92" t="s">
        <v>172</v>
      </c>
      <c r="G4" s="92"/>
      <c r="H4" s="92"/>
      <c r="I4" s="92"/>
      <c r="J4" s="92"/>
      <c r="K4" s="92"/>
      <c r="L4" s="93" t="s">
        <v>173</v>
      </c>
      <c r="M4" s="94"/>
      <c r="N4" s="94"/>
      <c r="O4" s="94"/>
      <c r="P4" s="94"/>
      <c r="Q4" s="94"/>
    </row>
    <row r="5" spans="1:17" s="54" customFormat="1" ht="12" customHeight="1">
      <c r="A5" s="97"/>
      <c r="B5" s="98"/>
      <c r="C5" s="100"/>
      <c r="D5" s="102"/>
      <c r="E5" s="104"/>
      <c r="F5" s="55" t="s">
        <v>77</v>
      </c>
      <c r="G5" s="55" t="s">
        <v>75</v>
      </c>
      <c r="H5" s="55" t="s">
        <v>113</v>
      </c>
      <c r="I5" s="55" t="s">
        <v>174</v>
      </c>
      <c r="J5" s="55" t="s">
        <v>175</v>
      </c>
      <c r="K5" s="55" t="s">
        <v>176</v>
      </c>
      <c r="L5" s="55" t="s">
        <v>177</v>
      </c>
      <c r="M5" s="55" t="s">
        <v>178</v>
      </c>
      <c r="N5" s="55" t="s">
        <v>179</v>
      </c>
      <c r="O5" s="55" t="s">
        <v>180</v>
      </c>
      <c r="P5" s="55" t="s">
        <v>181</v>
      </c>
      <c r="Q5" s="55" t="s">
        <v>182</v>
      </c>
    </row>
    <row r="6" spans="1:17" ht="13.5">
      <c r="A6" s="56" t="s">
        <v>134</v>
      </c>
      <c r="B6" s="56" t="s">
        <v>135</v>
      </c>
      <c r="C6" s="69"/>
      <c r="D6" s="57">
        <v>-2.85</v>
      </c>
      <c r="E6" s="58">
        <v>1.8</v>
      </c>
      <c r="F6" s="56">
        <v>60</v>
      </c>
      <c r="G6" s="56">
        <v>220</v>
      </c>
      <c r="H6" s="59">
        <v>3.667</v>
      </c>
      <c r="I6" s="56">
        <f aca="true" t="shared" si="0" ref="I6:I24">F6*C6</f>
        <v>0</v>
      </c>
      <c r="J6" s="56">
        <f aca="true" t="shared" si="1" ref="J6:J24">G6*C6</f>
        <v>0</v>
      </c>
      <c r="K6" s="56"/>
      <c r="L6" s="56">
        <f aca="true" t="shared" si="2" ref="L6:L24">F6-40</f>
        <v>20</v>
      </c>
      <c r="M6" s="56">
        <f aca="true" t="shared" si="3" ref="M6:M24">G6-220</f>
        <v>0</v>
      </c>
      <c r="N6" s="59">
        <f aca="true" t="shared" si="4" ref="N6:N12">M6/L6</f>
        <v>0</v>
      </c>
      <c r="O6" s="56">
        <f aca="true" t="shared" si="5" ref="O6:O24">L6*C6</f>
        <v>0</v>
      </c>
      <c r="P6" s="56">
        <f aca="true" t="shared" si="6" ref="P6:P24">M6*C6</f>
        <v>0</v>
      </c>
      <c r="Q6" s="56"/>
    </row>
    <row r="7" spans="1:17" ht="13.5">
      <c r="A7" s="56" t="s">
        <v>114</v>
      </c>
      <c r="B7" s="56" t="s">
        <v>115</v>
      </c>
      <c r="C7" s="69"/>
      <c r="D7" s="57">
        <v>-4.2</v>
      </c>
      <c r="E7" s="58">
        <v>-4.5</v>
      </c>
      <c r="F7" s="56">
        <v>120</v>
      </c>
      <c r="G7" s="56">
        <v>410</v>
      </c>
      <c r="H7" s="59">
        <v>3.417</v>
      </c>
      <c r="I7" s="56">
        <f t="shared" si="0"/>
        <v>0</v>
      </c>
      <c r="J7" s="56">
        <f t="shared" si="1"/>
        <v>0</v>
      </c>
      <c r="K7" s="56"/>
      <c r="L7" s="56">
        <f t="shared" si="2"/>
        <v>80</v>
      </c>
      <c r="M7" s="56">
        <f t="shared" si="3"/>
        <v>190</v>
      </c>
      <c r="N7" s="59">
        <f t="shared" si="4"/>
        <v>2.375</v>
      </c>
      <c r="O7" s="56">
        <f t="shared" si="5"/>
        <v>0</v>
      </c>
      <c r="P7" s="56">
        <f t="shared" si="6"/>
        <v>0</v>
      </c>
      <c r="Q7" s="56"/>
    </row>
    <row r="8" spans="1:17" ht="13.5">
      <c r="A8" s="56" t="s">
        <v>118</v>
      </c>
      <c r="B8" s="56" t="s">
        <v>119</v>
      </c>
      <c r="C8" s="69"/>
      <c r="D8" s="57">
        <v>-3.82</v>
      </c>
      <c r="E8" s="58">
        <v>-3.5</v>
      </c>
      <c r="F8" s="56">
        <v>80</v>
      </c>
      <c r="G8" s="56">
        <v>420</v>
      </c>
      <c r="H8" s="59">
        <v>5.25</v>
      </c>
      <c r="I8" s="56">
        <f t="shared" si="0"/>
        <v>0</v>
      </c>
      <c r="J8" s="56">
        <f t="shared" si="1"/>
        <v>0</v>
      </c>
      <c r="K8" s="56"/>
      <c r="L8" s="56">
        <f t="shared" si="2"/>
        <v>40</v>
      </c>
      <c r="M8" s="56">
        <f t="shared" si="3"/>
        <v>200</v>
      </c>
      <c r="N8" s="59">
        <f t="shared" si="4"/>
        <v>5</v>
      </c>
      <c r="O8" s="56">
        <f t="shared" si="5"/>
        <v>0</v>
      </c>
      <c r="P8" s="56">
        <f t="shared" si="6"/>
        <v>0</v>
      </c>
      <c r="Q8" s="56"/>
    </row>
    <row r="9" spans="1:17" ht="13.5">
      <c r="A9" s="56" t="s">
        <v>116</v>
      </c>
      <c r="B9" s="56" t="s">
        <v>117</v>
      </c>
      <c r="C9" s="69">
        <v>1</v>
      </c>
      <c r="D9" s="57">
        <v>-3.89</v>
      </c>
      <c r="E9" s="58">
        <v>-3.5</v>
      </c>
      <c r="F9" s="56">
        <v>80</v>
      </c>
      <c r="G9" s="56">
        <v>370</v>
      </c>
      <c r="H9" s="59">
        <v>4.625</v>
      </c>
      <c r="I9" s="56">
        <f t="shared" si="0"/>
        <v>80</v>
      </c>
      <c r="J9" s="56">
        <f t="shared" si="1"/>
        <v>370</v>
      </c>
      <c r="K9" s="56"/>
      <c r="L9" s="56">
        <f t="shared" si="2"/>
        <v>40</v>
      </c>
      <c r="M9" s="56">
        <f t="shared" si="3"/>
        <v>150</v>
      </c>
      <c r="N9" s="59">
        <f t="shared" si="4"/>
        <v>3.75</v>
      </c>
      <c r="O9" s="56">
        <f t="shared" si="5"/>
        <v>40</v>
      </c>
      <c r="P9" s="56">
        <f t="shared" si="6"/>
        <v>150</v>
      </c>
      <c r="Q9" s="56"/>
    </row>
    <row r="10" spans="1:17" ht="13.5">
      <c r="A10" s="56" t="s">
        <v>138</v>
      </c>
      <c r="B10" s="56" t="s">
        <v>139</v>
      </c>
      <c r="C10" s="69"/>
      <c r="D10" s="57">
        <v>-2.49</v>
      </c>
      <c r="E10" s="58">
        <v>2.5</v>
      </c>
      <c r="F10" s="56">
        <v>100</v>
      </c>
      <c r="G10" s="56">
        <v>240</v>
      </c>
      <c r="H10" s="59">
        <v>2.4</v>
      </c>
      <c r="I10" s="56">
        <f t="shared" si="0"/>
        <v>0</v>
      </c>
      <c r="J10" s="56">
        <f t="shared" si="1"/>
        <v>0</v>
      </c>
      <c r="K10" s="56"/>
      <c r="L10" s="56">
        <f t="shared" si="2"/>
        <v>60</v>
      </c>
      <c r="M10" s="56">
        <f t="shared" si="3"/>
        <v>20</v>
      </c>
      <c r="N10" s="59">
        <f t="shared" si="4"/>
        <v>0.3333333333333333</v>
      </c>
      <c r="O10" s="56">
        <f t="shared" si="5"/>
        <v>0</v>
      </c>
      <c r="P10" s="56">
        <f t="shared" si="6"/>
        <v>0</v>
      </c>
      <c r="Q10" s="56"/>
    </row>
    <row r="11" spans="1:17" ht="13.5">
      <c r="A11" s="56" t="s">
        <v>122</v>
      </c>
      <c r="B11" s="56" t="s">
        <v>123</v>
      </c>
      <c r="C11" s="69"/>
      <c r="D11" s="57">
        <v>-3.64</v>
      </c>
      <c r="E11" s="58">
        <v>-3.5</v>
      </c>
      <c r="F11" s="56">
        <v>100</v>
      </c>
      <c r="G11" s="56">
        <v>420</v>
      </c>
      <c r="H11" s="59">
        <v>4.2</v>
      </c>
      <c r="I11" s="56">
        <f t="shared" si="0"/>
        <v>0</v>
      </c>
      <c r="J11" s="56">
        <f t="shared" si="1"/>
        <v>0</v>
      </c>
      <c r="K11" s="56"/>
      <c r="L11" s="56">
        <f t="shared" si="2"/>
        <v>60</v>
      </c>
      <c r="M11" s="56">
        <f t="shared" si="3"/>
        <v>200</v>
      </c>
      <c r="N11" s="59">
        <f t="shared" si="4"/>
        <v>3.3333333333333335</v>
      </c>
      <c r="O11" s="56">
        <f t="shared" si="5"/>
        <v>0</v>
      </c>
      <c r="P11" s="56">
        <f t="shared" si="6"/>
        <v>0</v>
      </c>
      <c r="Q11" s="56"/>
    </row>
    <row r="12" spans="1:17" ht="13.5">
      <c r="A12" s="56" t="s">
        <v>120</v>
      </c>
      <c r="B12" s="56" t="s">
        <v>121</v>
      </c>
      <c r="C12" s="69">
        <v>1</v>
      </c>
      <c r="D12" s="57">
        <v>-3.69</v>
      </c>
      <c r="E12" s="58">
        <v>-3.5</v>
      </c>
      <c r="F12" s="56">
        <v>100</v>
      </c>
      <c r="G12" s="56">
        <v>370</v>
      </c>
      <c r="H12" s="59">
        <v>3.7</v>
      </c>
      <c r="I12" s="56">
        <f t="shared" si="0"/>
        <v>100</v>
      </c>
      <c r="J12" s="56">
        <f t="shared" si="1"/>
        <v>370</v>
      </c>
      <c r="K12" s="56"/>
      <c r="L12" s="56">
        <f t="shared" si="2"/>
        <v>60</v>
      </c>
      <c r="M12" s="56">
        <f t="shared" si="3"/>
        <v>150</v>
      </c>
      <c r="N12" s="59">
        <f t="shared" si="4"/>
        <v>2.5</v>
      </c>
      <c r="O12" s="56">
        <f t="shared" si="5"/>
        <v>60</v>
      </c>
      <c r="P12" s="56">
        <f t="shared" si="6"/>
        <v>150</v>
      </c>
      <c r="Q12" s="56"/>
    </row>
    <row r="13" spans="1:17" ht="13.5">
      <c r="A13" s="56" t="s">
        <v>126</v>
      </c>
      <c r="B13" s="56" t="s">
        <v>127</v>
      </c>
      <c r="C13" s="69"/>
      <c r="D13" s="57">
        <v>-3.21</v>
      </c>
      <c r="E13" s="58">
        <v>-0.4</v>
      </c>
      <c r="F13" s="56">
        <v>40</v>
      </c>
      <c r="G13" s="56">
        <v>220</v>
      </c>
      <c r="H13" s="59">
        <v>5.5</v>
      </c>
      <c r="I13" s="56">
        <f t="shared" si="0"/>
        <v>0</v>
      </c>
      <c r="J13" s="56">
        <f t="shared" si="1"/>
        <v>0</v>
      </c>
      <c r="K13" s="56"/>
      <c r="L13" s="56">
        <f t="shared" si="2"/>
        <v>0</v>
      </c>
      <c r="M13" s="56">
        <f t="shared" si="3"/>
        <v>0</v>
      </c>
      <c r="N13" s="60" t="s">
        <v>183</v>
      </c>
      <c r="O13" s="56">
        <f t="shared" si="5"/>
        <v>0</v>
      </c>
      <c r="P13" s="56">
        <f t="shared" si="6"/>
        <v>0</v>
      </c>
      <c r="Q13" s="56"/>
    </row>
    <row r="14" spans="1:17" ht="13.5">
      <c r="A14" s="56" t="s">
        <v>124</v>
      </c>
      <c r="B14" s="56" t="s">
        <v>125</v>
      </c>
      <c r="C14" s="69">
        <v>1</v>
      </c>
      <c r="D14" s="57">
        <v>-3.32</v>
      </c>
      <c r="E14" s="58">
        <v>-3.2</v>
      </c>
      <c r="F14" s="56">
        <v>120</v>
      </c>
      <c r="G14" s="56">
        <v>372</v>
      </c>
      <c r="H14" s="59">
        <v>3.1</v>
      </c>
      <c r="I14" s="56">
        <f t="shared" si="0"/>
        <v>120</v>
      </c>
      <c r="J14" s="56">
        <f t="shared" si="1"/>
        <v>372</v>
      </c>
      <c r="K14" s="56"/>
      <c r="L14" s="56">
        <f t="shared" si="2"/>
        <v>80</v>
      </c>
      <c r="M14" s="56">
        <f t="shared" si="3"/>
        <v>152</v>
      </c>
      <c r="N14" s="59">
        <f aca="true" t="shared" si="7" ref="N14:N24">M14/L14</f>
        <v>1.9</v>
      </c>
      <c r="O14" s="56">
        <f t="shared" si="5"/>
        <v>80</v>
      </c>
      <c r="P14" s="56">
        <f t="shared" si="6"/>
        <v>152</v>
      </c>
      <c r="Q14" s="56"/>
    </row>
    <row r="15" spans="1:17" ht="13.5">
      <c r="A15" s="56" t="s">
        <v>146</v>
      </c>
      <c r="B15" s="56" t="s">
        <v>147</v>
      </c>
      <c r="C15" s="69">
        <v>2</v>
      </c>
      <c r="D15" s="57">
        <v>-1.7</v>
      </c>
      <c r="E15" s="58">
        <v>4.5</v>
      </c>
      <c r="F15" s="56">
        <v>120</v>
      </c>
      <c r="G15" s="56">
        <v>220</v>
      </c>
      <c r="H15" s="59">
        <v>1.833</v>
      </c>
      <c r="I15" s="56">
        <f t="shared" si="0"/>
        <v>240</v>
      </c>
      <c r="J15" s="56">
        <f t="shared" si="1"/>
        <v>440</v>
      </c>
      <c r="K15" s="56"/>
      <c r="L15" s="56">
        <f t="shared" si="2"/>
        <v>80</v>
      </c>
      <c r="M15" s="56">
        <f t="shared" si="3"/>
        <v>0</v>
      </c>
      <c r="N15" s="59">
        <f t="shared" si="7"/>
        <v>0</v>
      </c>
      <c r="O15" s="56">
        <f t="shared" si="5"/>
        <v>160</v>
      </c>
      <c r="P15" s="56">
        <f t="shared" si="6"/>
        <v>0</v>
      </c>
      <c r="Q15" s="56"/>
    </row>
    <row r="16" spans="1:17" ht="13.5">
      <c r="A16" s="56" t="s">
        <v>148</v>
      </c>
      <c r="B16" s="56" t="s">
        <v>149</v>
      </c>
      <c r="C16" s="69"/>
      <c r="D16" s="57">
        <v>-1.52</v>
      </c>
      <c r="E16" s="58">
        <v>3.8</v>
      </c>
      <c r="F16" s="56">
        <v>110</v>
      </c>
      <c r="G16" s="56">
        <v>220</v>
      </c>
      <c r="H16" s="59">
        <v>2</v>
      </c>
      <c r="I16" s="56">
        <f t="shared" si="0"/>
        <v>0</v>
      </c>
      <c r="J16" s="56">
        <f t="shared" si="1"/>
        <v>0</v>
      </c>
      <c r="K16" s="56"/>
      <c r="L16" s="56">
        <f t="shared" si="2"/>
        <v>70</v>
      </c>
      <c r="M16" s="56">
        <f t="shared" si="3"/>
        <v>0</v>
      </c>
      <c r="N16" s="59">
        <f t="shared" si="7"/>
        <v>0</v>
      </c>
      <c r="O16" s="56">
        <f t="shared" si="5"/>
        <v>0</v>
      </c>
      <c r="P16" s="56">
        <f t="shared" si="6"/>
        <v>0</v>
      </c>
      <c r="Q16" s="56"/>
    </row>
    <row r="17" spans="1:17" ht="13.5">
      <c r="A17" s="56" t="s">
        <v>130</v>
      </c>
      <c r="B17" s="56" t="s">
        <v>131</v>
      </c>
      <c r="C17" s="69"/>
      <c r="D17" s="57">
        <v>-3.05</v>
      </c>
      <c r="E17" s="58">
        <v>-3.9</v>
      </c>
      <c r="F17" s="56">
        <v>120</v>
      </c>
      <c r="G17" s="56">
        <v>290</v>
      </c>
      <c r="H17" s="59">
        <v>2.417</v>
      </c>
      <c r="I17" s="56">
        <f t="shared" si="0"/>
        <v>0</v>
      </c>
      <c r="J17" s="56">
        <f t="shared" si="1"/>
        <v>0</v>
      </c>
      <c r="K17" s="56"/>
      <c r="L17" s="56">
        <f t="shared" si="2"/>
        <v>80</v>
      </c>
      <c r="M17" s="56">
        <f t="shared" si="3"/>
        <v>70</v>
      </c>
      <c r="N17" s="59">
        <f t="shared" si="7"/>
        <v>0.875</v>
      </c>
      <c r="O17" s="56">
        <f t="shared" si="5"/>
        <v>0</v>
      </c>
      <c r="P17" s="56">
        <f t="shared" si="6"/>
        <v>0</v>
      </c>
      <c r="Q17" s="56"/>
    </row>
    <row r="18" spans="1:17" ht="13.5">
      <c r="A18" s="56" t="s">
        <v>144</v>
      </c>
      <c r="B18" s="56" t="s">
        <v>145</v>
      </c>
      <c r="C18" s="69"/>
      <c r="D18" s="57">
        <v>-1.87</v>
      </c>
      <c r="E18" s="58">
        <v>1.9</v>
      </c>
      <c r="F18" s="56">
        <v>140</v>
      </c>
      <c r="G18" s="56">
        <v>240</v>
      </c>
      <c r="H18" s="59">
        <v>1.714</v>
      </c>
      <c r="I18" s="56">
        <f t="shared" si="0"/>
        <v>0</v>
      </c>
      <c r="J18" s="56">
        <f t="shared" si="1"/>
        <v>0</v>
      </c>
      <c r="K18" s="56"/>
      <c r="L18" s="56">
        <f t="shared" si="2"/>
        <v>100</v>
      </c>
      <c r="M18" s="56">
        <f t="shared" si="3"/>
        <v>20</v>
      </c>
      <c r="N18" s="59">
        <f t="shared" si="7"/>
        <v>0.2</v>
      </c>
      <c r="O18" s="56">
        <f t="shared" si="5"/>
        <v>0</v>
      </c>
      <c r="P18" s="56">
        <f t="shared" si="6"/>
        <v>0</v>
      </c>
      <c r="Q18" s="56"/>
    </row>
    <row r="19" spans="1:17" ht="13.5">
      <c r="A19" s="56" t="s">
        <v>150</v>
      </c>
      <c r="B19" s="56" t="s">
        <v>151</v>
      </c>
      <c r="C19" s="69">
        <v>3</v>
      </c>
      <c r="D19" s="57">
        <v>-1.38</v>
      </c>
      <c r="E19" s="58">
        <v>2.8</v>
      </c>
      <c r="F19" s="56">
        <v>180</v>
      </c>
      <c r="G19" s="56">
        <v>235</v>
      </c>
      <c r="H19" s="59">
        <v>1.306</v>
      </c>
      <c r="I19" s="56">
        <f t="shared" si="0"/>
        <v>540</v>
      </c>
      <c r="J19" s="56">
        <f t="shared" si="1"/>
        <v>705</v>
      </c>
      <c r="K19" s="56"/>
      <c r="L19" s="56">
        <f t="shared" si="2"/>
        <v>140</v>
      </c>
      <c r="M19" s="56">
        <f t="shared" si="3"/>
        <v>15</v>
      </c>
      <c r="N19" s="59">
        <f t="shared" si="7"/>
        <v>0.10714285714285714</v>
      </c>
      <c r="O19" s="56">
        <f t="shared" si="5"/>
        <v>420</v>
      </c>
      <c r="P19" s="56">
        <f t="shared" si="6"/>
        <v>45</v>
      </c>
      <c r="Q19" s="56"/>
    </row>
    <row r="20" spans="1:17" ht="13.5">
      <c r="A20" s="56" t="s">
        <v>136</v>
      </c>
      <c r="B20" s="56" t="s">
        <v>137</v>
      </c>
      <c r="C20" s="69"/>
      <c r="D20" s="57">
        <v>-2.54</v>
      </c>
      <c r="E20" s="58">
        <v>-1.6</v>
      </c>
      <c r="F20" s="56">
        <v>100</v>
      </c>
      <c r="G20" s="56">
        <v>230</v>
      </c>
      <c r="H20" s="59">
        <v>2.3</v>
      </c>
      <c r="I20" s="56">
        <f t="shared" si="0"/>
        <v>0</v>
      </c>
      <c r="J20" s="56">
        <f t="shared" si="1"/>
        <v>0</v>
      </c>
      <c r="K20" s="56"/>
      <c r="L20" s="56">
        <f t="shared" si="2"/>
        <v>60</v>
      </c>
      <c r="M20" s="56">
        <f t="shared" si="3"/>
        <v>10</v>
      </c>
      <c r="N20" s="59">
        <f t="shared" si="7"/>
        <v>0.16666666666666666</v>
      </c>
      <c r="O20" s="56">
        <f t="shared" si="5"/>
        <v>0</v>
      </c>
      <c r="P20" s="56">
        <f t="shared" si="6"/>
        <v>0</v>
      </c>
      <c r="Q20" s="56"/>
    </row>
    <row r="21" spans="1:17" ht="13.5">
      <c r="A21" s="56" t="s">
        <v>128</v>
      </c>
      <c r="B21" s="56" t="s">
        <v>129</v>
      </c>
      <c r="C21" s="69"/>
      <c r="D21" s="57">
        <v>-3.07</v>
      </c>
      <c r="E21" s="58">
        <v>-0.8</v>
      </c>
      <c r="F21" s="56">
        <v>60</v>
      </c>
      <c r="G21" s="56">
        <v>320</v>
      </c>
      <c r="H21" s="59">
        <v>5.333</v>
      </c>
      <c r="I21" s="56">
        <f t="shared" si="0"/>
        <v>0</v>
      </c>
      <c r="J21" s="56">
        <f t="shared" si="1"/>
        <v>0</v>
      </c>
      <c r="K21" s="56"/>
      <c r="L21" s="56">
        <f t="shared" si="2"/>
        <v>20</v>
      </c>
      <c r="M21" s="56">
        <f t="shared" si="3"/>
        <v>100</v>
      </c>
      <c r="N21" s="59">
        <f t="shared" si="7"/>
        <v>5</v>
      </c>
      <c r="O21" s="56">
        <f t="shared" si="5"/>
        <v>0</v>
      </c>
      <c r="P21" s="56">
        <f t="shared" si="6"/>
        <v>0</v>
      </c>
      <c r="Q21" s="56"/>
    </row>
    <row r="22" spans="1:17" ht="13.5">
      <c r="A22" s="56" t="s">
        <v>132</v>
      </c>
      <c r="B22" s="56" t="s">
        <v>133</v>
      </c>
      <c r="C22" s="69"/>
      <c r="D22" s="57">
        <v>-2.94</v>
      </c>
      <c r="E22" s="58">
        <v>-0.7</v>
      </c>
      <c r="F22" s="56">
        <v>80</v>
      </c>
      <c r="G22" s="56">
        <v>320</v>
      </c>
      <c r="H22" s="59">
        <v>4</v>
      </c>
      <c r="I22" s="56">
        <f t="shared" si="0"/>
        <v>0</v>
      </c>
      <c r="J22" s="56">
        <f t="shared" si="1"/>
        <v>0</v>
      </c>
      <c r="K22" s="56"/>
      <c r="L22" s="56">
        <f t="shared" si="2"/>
        <v>40</v>
      </c>
      <c r="M22" s="56">
        <f t="shared" si="3"/>
        <v>100</v>
      </c>
      <c r="N22" s="59">
        <f t="shared" si="7"/>
        <v>2.5</v>
      </c>
      <c r="O22" s="56">
        <f t="shared" si="5"/>
        <v>0</v>
      </c>
      <c r="P22" s="56">
        <f t="shared" si="6"/>
        <v>0</v>
      </c>
      <c r="Q22" s="56"/>
    </row>
    <row r="23" spans="1:17" ht="13.5">
      <c r="A23" s="56" t="s">
        <v>152</v>
      </c>
      <c r="B23" s="56" t="s">
        <v>153</v>
      </c>
      <c r="C23" s="69">
        <v>1</v>
      </c>
      <c r="D23" s="57">
        <v>-1.05</v>
      </c>
      <c r="E23" s="58">
        <v>-0.9</v>
      </c>
      <c r="F23" s="56">
        <v>220</v>
      </c>
      <c r="G23" s="56">
        <v>350</v>
      </c>
      <c r="H23" s="59">
        <v>1.591</v>
      </c>
      <c r="I23" s="56">
        <f t="shared" si="0"/>
        <v>220</v>
      </c>
      <c r="J23" s="56">
        <f t="shared" si="1"/>
        <v>350</v>
      </c>
      <c r="K23" s="56"/>
      <c r="L23" s="56">
        <f t="shared" si="2"/>
        <v>180</v>
      </c>
      <c r="M23" s="56">
        <f t="shared" si="3"/>
        <v>130</v>
      </c>
      <c r="N23" s="59">
        <f t="shared" si="7"/>
        <v>0.7222222222222222</v>
      </c>
      <c r="O23" s="56">
        <f t="shared" si="5"/>
        <v>180</v>
      </c>
      <c r="P23" s="56">
        <f t="shared" si="6"/>
        <v>130</v>
      </c>
      <c r="Q23" s="56"/>
    </row>
    <row r="24" spans="1:17" ht="13.5">
      <c r="A24" s="56" t="s">
        <v>142</v>
      </c>
      <c r="B24" s="56" t="s">
        <v>143</v>
      </c>
      <c r="C24" s="69">
        <v>2</v>
      </c>
      <c r="D24" s="57">
        <v>-2.26</v>
      </c>
      <c r="E24" s="58">
        <v>-1.3</v>
      </c>
      <c r="F24" s="56">
        <v>180</v>
      </c>
      <c r="G24" s="56">
        <v>335</v>
      </c>
      <c r="H24" s="59">
        <v>1.861</v>
      </c>
      <c r="I24" s="56">
        <f t="shared" si="0"/>
        <v>360</v>
      </c>
      <c r="J24" s="56">
        <f t="shared" si="1"/>
        <v>670</v>
      </c>
      <c r="K24" s="56"/>
      <c r="L24" s="56">
        <f t="shared" si="2"/>
        <v>140</v>
      </c>
      <c r="M24" s="56">
        <f t="shared" si="3"/>
        <v>115</v>
      </c>
      <c r="N24" s="59">
        <f t="shared" si="7"/>
        <v>0.8214285714285714</v>
      </c>
      <c r="O24" s="56">
        <f t="shared" si="5"/>
        <v>280</v>
      </c>
      <c r="P24" s="56">
        <f t="shared" si="6"/>
        <v>230</v>
      </c>
      <c r="Q24" s="56"/>
    </row>
    <row r="25" spans="1:17" ht="13.5">
      <c r="A25" s="56" t="s">
        <v>140</v>
      </c>
      <c r="B25" s="56" t="s">
        <v>141</v>
      </c>
      <c r="C25" s="69">
        <v>1</v>
      </c>
      <c r="D25" s="57">
        <v>-2.26</v>
      </c>
      <c r="E25" s="58">
        <v>4.2</v>
      </c>
      <c r="F25" s="56">
        <v>90</v>
      </c>
      <c r="G25" s="56">
        <v>220</v>
      </c>
      <c r="H25" s="59">
        <v>2.444</v>
      </c>
      <c r="I25" s="56">
        <f>F25*C25</f>
        <v>90</v>
      </c>
      <c r="J25" s="56">
        <f>G25*C25</f>
        <v>220</v>
      </c>
      <c r="K25" s="71"/>
      <c r="L25" s="56">
        <f>F25-40</f>
        <v>50</v>
      </c>
      <c r="M25" s="56">
        <f>G25-220</f>
        <v>0</v>
      </c>
      <c r="N25" s="59">
        <f>M25/L25</f>
        <v>0</v>
      </c>
      <c r="O25" s="56">
        <f>L25*C25</f>
        <v>50</v>
      </c>
      <c r="P25" s="56">
        <f>M25*C25</f>
        <v>0</v>
      </c>
      <c r="Q25" s="71"/>
    </row>
    <row r="26" spans="1:17" ht="14.25" thickBot="1">
      <c r="A26" s="74" t="s">
        <v>190</v>
      </c>
      <c r="B26" s="74" t="s">
        <v>191</v>
      </c>
      <c r="C26" s="79"/>
      <c r="D26" s="75"/>
      <c r="E26" s="76"/>
      <c r="F26" s="74"/>
      <c r="G26" s="74">
        <v>100</v>
      </c>
      <c r="H26" s="77"/>
      <c r="I26" s="74"/>
      <c r="J26" s="74">
        <f>G26*C26</f>
        <v>0</v>
      </c>
      <c r="K26" s="78"/>
      <c r="L26" s="74"/>
      <c r="M26" s="74">
        <v>100</v>
      </c>
      <c r="N26" s="77"/>
      <c r="O26" s="74"/>
      <c r="P26" s="74">
        <f>M26*C26</f>
        <v>0</v>
      </c>
      <c r="Q26" s="71"/>
    </row>
    <row r="27" spans="3:17" ht="14.25" thickBot="1">
      <c r="C27" s="61">
        <f>SUM(C6:C26)</f>
        <v>12</v>
      </c>
      <c r="I27" s="61">
        <f>SUM(I6:I26)</f>
        <v>1750</v>
      </c>
      <c r="J27" s="70">
        <f>SUM(J6:J26)</f>
        <v>3497</v>
      </c>
      <c r="K27" s="72">
        <f>J27/I27</f>
        <v>1.9982857142857142</v>
      </c>
      <c r="L27" s="62"/>
      <c r="M27" s="62"/>
      <c r="N27" s="62"/>
      <c r="O27" s="61">
        <f>SUM(O6:O26)</f>
        <v>1270</v>
      </c>
      <c r="P27" s="70">
        <f>SUM(P6:P26)</f>
        <v>857</v>
      </c>
      <c r="Q27" s="73">
        <f>P27/O27</f>
        <v>0.6748031496062992</v>
      </c>
    </row>
    <row r="28" ht="13.5">
      <c r="Q28" s="63"/>
    </row>
    <row r="29" spans="9:17" ht="13.5">
      <c r="I29" s="66" t="s">
        <v>184</v>
      </c>
      <c r="K29" s="52" t="s">
        <v>185</v>
      </c>
      <c r="O29" s="64">
        <v>880</v>
      </c>
      <c r="P29" s="64">
        <v>747</v>
      </c>
      <c r="Q29" s="65">
        <f>P29/O29</f>
        <v>0.8488636363636364</v>
      </c>
    </row>
    <row r="30" spans="9:17" ht="13.5">
      <c r="I30" s="66" t="s">
        <v>186</v>
      </c>
      <c r="K30" s="52" t="s">
        <v>187</v>
      </c>
      <c r="O30" s="64">
        <v>730</v>
      </c>
      <c r="P30" s="64">
        <v>390</v>
      </c>
      <c r="Q30" s="65">
        <f>P30/O30</f>
        <v>0.5342465753424658</v>
      </c>
    </row>
  </sheetData>
  <sheetProtection/>
  <mergeCells count="6">
    <mergeCell ref="F4:K4"/>
    <mergeCell ref="L4:Q4"/>
    <mergeCell ref="A4:B5"/>
    <mergeCell ref="C4:C5"/>
    <mergeCell ref="D4:D5"/>
    <mergeCell ref="E4:E5"/>
  </mergeCells>
  <printOptions/>
  <pageMargins left="1.13" right="0.5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県立新潟女子短期大学</dc:creator>
  <cp:keywords/>
  <dc:description/>
  <cp:lastModifiedBy>mminoru</cp:lastModifiedBy>
  <cp:lastPrinted>2008-11-06T04:33:33Z</cp:lastPrinted>
  <dcterms:created xsi:type="dcterms:W3CDTF">1997-07-22T06:30:49Z</dcterms:created>
  <dcterms:modified xsi:type="dcterms:W3CDTF">2017-08-26T08:26:39Z</dcterms:modified>
  <cp:category/>
  <cp:version/>
  <cp:contentType/>
  <cp:contentStatus/>
</cp:coreProperties>
</file>